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rumple.ads.warwick.ac.uk\user50\t\tuseae\Documents\Documents\Economics\EC124 Statistical Techniques B\EC124 2022-23\"/>
    </mc:Choice>
  </mc:AlternateContent>
  <xr:revisionPtr revIDLastSave="0" documentId="13_ncr:1_{9024B450-153E-44A3-8AA9-61F9D972F1E0}" xr6:coauthVersionLast="47" xr6:coauthVersionMax="47" xr10:uidLastSave="{00000000-0000-0000-0000-000000000000}"/>
  <bookViews>
    <workbookView xWindow="-23148" yWindow="-108" windowWidth="23256" windowHeight="12576" activeTab="5" xr2:uid="{63CF25F5-F3E6-448D-B34B-D4155D9239D7}"/>
  </bookViews>
  <sheets>
    <sheet name="Normal" sheetId="1" r:id="rId1"/>
    <sheet name="Binomial" sheetId="2" r:id="rId2"/>
    <sheet name="Poisson" sheetId="6" r:id="rId3"/>
    <sheet name="Chi sequared" sheetId="3" r:id="rId4"/>
    <sheet name="F distribution" sheetId="5" r:id="rId5"/>
    <sheet name="Uniform" sheetId="8" r:id="rId6"/>
    <sheet name="t distribution" sheetId="4" r:id="rId7"/>
    <sheet name="LERP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8" l="1"/>
  <c r="F13" i="8"/>
  <c r="F14" i="8"/>
  <c r="F15" i="8"/>
  <c r="F16" i="8"/>
  <c r="F17" i="8"/>
  <c r="F18" i="8"/>
  <c r="F19" i="8"/>
  <c r="F20" i="8"/>
  <c r="F21" i="8"/>
  <c r="F22" i="8"/>
  <c r="F23" i="8"/>
  <c r="F11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F24" i="8" s="1"/>
  <c r="B12" i="8"/>
  <c r="B13" i="8"/>
  <c r="D13" i="8" s="1"/>
  <c r="B14" i="8"/>
  <c r="B15" i="8"/>
  <c r="B16" i="8"/>
  <c r="D16" i="8" s="1"/>
  <c r="B17" i="8"/>
  <c r="B18" i="8"/>
  <c r="B19" i="8"/>
  <c r="B20" i="8"/>
  <c r="B21" i="8"/>
  <c r="B22" i="8"/>
  <c r="B23" i="8"/>
  <c r="B24" i="8"/>
  <c r="B11" i="8"/>
  <c r="D11" i="8" s="1"/>
  <c r="D12" i="8"/>
  <c r="D14" i="8"/>
  <c r="D15" i="8"/>
  <c r="D7" i="8"/>
  <c r="D8" i="8" s="1"/>
  <c r="D6" i="8"/>
  <c r="D17" i="8"/>
  <c r="B12" i="7"/>
  <c r="C27" i="3"/>
  <c r="C7" i="3"/>
  <c r="D24" i="1"/>
  <c r="D8" i="6"/>
  <c r="D7" i="6"/>
  <c r="D9" i="6"/>
  <c r="D10" i="6"/>
  <c r="D11" i="6"/>
  <c r="D12" i="6"/>
  <c r="D13" i="6"/>
  <c r="D14" i="6"/>
  <c r="D15" i="6"/>
  <c r="D16" i="6"/>
  <c r="D17" i="6"/>
  <c r="D18" i="6"/>
  <c r="C7" i="6"/>
  <c r="C16" i="6"/>
  <c r="C17" i="6"/>
  <c r="C18" i="6"/>
  <c r="B16" i="6"/>
  <c r="B17" i="6"/>
  <c r="B18" i="6"/>
  <c r="A8" i="6" a="1"/>
  <c r="A8" i="6" s="1"/>
  <c r="C9" i="6"/>
  <c r="C10" i="6"/>
  <c r="C11" i="6"/>
  <c r="C12" i="6"/>
  <c r="C13" i="6"/>
  <c r="C14" i="6"/>
  <c r="C15" i="6"/>
  <c r="B9" i="6"/>
  <c r="B10" i="6"/>
  <c r="B11" i="6"/>
  <c r="B12" i="6"/>
  <c r="B13" i="6"/>
  <c r="B14" i="6"/>
  <c r="B15" i="6"/>
  <c r="B7" i="6"/>
  <c r="J7" i="6"/>
  <c r="J6" i="6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9" i="5"/>
  <c r="L6" i="4"/>
  <c r="F4" i="4"/>
  <c r="I22" i="4"/>
  <c r="H22" i="4"/>
  <c r="G22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9" i="4"/>
  <c r="C22" i="4"/>
  <c r="C11" i="4"/>
  <c r="C12" i="4"/>
  <c r="C13" i="4"/>
  <c r="C14" i="4"/>
  <c r="C15" i="4"/>
  <c r="C16" i="4"/>
  <c r="C17" i="4"/>
  <c r="C18" i="4"/>
  <c r="C19" i="4"/>
  <c r="C20" i="4"/>
  <c r="C21" i="4"/>
  <c r="C10" i="4"/>
  <c r="C9" i="4"/>
  <c r="B10" i="4"/>
  <c r="F10" i="4" s="1"/>
  <c r="I10" i="4" s="1"/>
  <c r="B11" i="4"/>
  <c r="F11" i="4" s="1"/>
  <c r="I11" i="4" s="1"/>
  <c r="B12" i="4"/>
  <c r="F12" i="4" s="1"/>
  <c r="I12" i="4" s="1"/>
  <c r="B13" i="4"/>
  <c r="F13" i="4" s="1"/>
  <c r="I13" i="4" s="1"/>
  <c r="B14" i="4"/>
  <c r="F14" i="4" s="1"/>
  <c r="I14" i="4" s="1"/>
  <c r="B15" i="4"/>
  <c r="B16" i="4"/>
  <c r="F16" i="4" s="1"/>
  <c r="H16" i="4" s="1"/>
  <c r="B17" i="4"/>
  <c r="F17" i="4" s="1"/>
  <c r="H17" i="4" s="1"/>
  <c r="B18" i="4"/>
  <c r="F18" i="4" s="1"/>
  <c r="H18" i="4" s="1"/>
  <c r="B19" i="4"/>
  <c r="F19" i="4" s="1"/>
  <c r="H19" i="4" s="1"/>
  <c r="B20" i="4"/>
  <c r="F20" i="4" s="1"/>
  <c r="I20" i="4" s="1"/>
  <c r="B21" i="4"/>
  <c r="F21" i="4" s="1"/>
  <c r="I21" i="4" s="1"/>
  <c r="B22" i="4"/>
  <c r="B9" i="4"/>
  <c r="F9" i="4" s="1"/>
  <c r="I9" i="4" s="1"/>
  <c r="F15" i="4"/>
  <c r="I15" i="4" s="1"/>
  <c r="J4" i="5"/>
  <c r="E17" i="1"/>
  <c r="E16" i="1"/>
  <c r="E15" i="1"/>
  <c r="E14" i="1"/>
  <c r="E11" i="1"/>
  <c r="E10" i="1"/>
  <c r="E9" i="1"/>
  <c r="E8" i="1"/>
  <c r="E7" i="1"/>
  <c r="E6" i="1"/>
  <c r="F22" i="5"/>
  <c r="B10" i="5"/>
  <c r="E10" i="5" s="1"/>
  <c r="F10" i="5" s="1"/>
  <c r="B11" i="5"/>
  <c r="E11" i="5" s="1"/>
  <c r="F11" i="5" s="1"/>
  <c r="B12" i="5"/>
  <c r="E12" i="5" s="1"/>
  <c r="F12" i="5" s="1"/>
  <c r="B13" i="5"/>
  <c r="E13" i="5" s="1"/>
  <c r="F13" i="5" s="1"/>
  <c r="B14" i="5"/>
  <c r="E14" i="5" s="1"/>
  <c r="F14" i="5" s="1"/>
  <c r="B15" i="5"/>
  <c r="B16" i="5"/>
  <c r="B17" i="5"/>
  <c r="E17" i="5" s="1"/>
  <c r="F17" i="5" s="1"/>
  <c r="B18" i="5"/>
  <c r="E18" i="5" s="1"/>
  <c r="F18" i="5" s="1"/>
  <c r="B19" i="5"/>
  <c r="E19" i="5" s="1"/>
  <c r="F19" i="5" s="1"/>
  <c r="B20" i="5"/>
  <c r="E20" i="5" s="1"/>
  <c r="F20" i="5" s="1"/>
  <c r="B21" i="5"/>
  <c r="E21" i="5" s="1"/>
  <c r="F21" i="5" s="1"/>
  <c r="B22" i="5"/>
  <c r="B9" i="5"/>
  <c r="E9" i="5" s="1"/>
  <c r="F9" i="5" s="1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E16" i="5"/>
  <c r="F16" i="5" s="1"/>
  <c r="E15" i="5"/>
  <c r="F15" i="5" s="1"/>
  <c r="E5" i="1"/>
  <c r="E11" i="3"/>
  <c r="G11" i="3" s="1"/>
  <c r="E14" i="3"/>
  <c r="G14" i="3" s="1"/>
  <c r="E15" i="3"/>
  <c r="F15" i="3" s="1"/>
  <c r="E17" i="3"/>
  <c r="F17" i="3" s="1"/>
  <c r="B15" i="3"/>
  <c r="G20" i="3"/>
  <c r="F20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B8" i="3"/>
  <c r="E8" i="3" s="1"/>
  <c r="B9" i="3"/>
  <c r="E9" i="3" s="1"/>
  <c r="B10" i="3"/>
  <c r="E10" i="3" s="1"/>
  <c r="B11" i="3"/>
  <c r="B12" i="3"/>
  <c r="E12" i="3" s="1"/>
  <c r="B13" i="3"/>
  <c r="E13" i="3" s="1"/>
  <c r="B14" i="3"/>
  <c r="B16" i="3"/>
  <c r="E16" i="3" s="1"/>
  <c r="B17" i="3"/>
  <c r="B18" i="3"/>
  <c r="E18" i="3" s="1"/>
  <c r="G18" i="3" s="1"/>
  <c r="B19" i="3"/>
  <c r="E19" i="3" s="1"/>
  <c r="G19" i="3" s="1"/>
  <c r="B20" i="3"/>
  <c r="B7" i="3"/>
  <c r="E7" i="3" s="1"/>
  <c r="J7" i="2"/>
  <c r="J8" i="2" s="1"/>
  <c r="J6" i="2"/>
  <c r="A7" i="2" a="1"/>
  <c r="B5" i="1"/>
  <c r="E18" i="1"/>
  <c r="E13" i="1"/>
  <c r="E12" i="1"/>
  <c r="B18" i="1"/>
  <c r="B11" i="1"/>
  <c r="B12" i="1"/>
  <c r="B10" i="1"/>
  <c r="B17" i="1"/>
  <c r="B16" i="1"/>
  <c r="B15" i="1"/>
  <c r="B14" i="1"/>
  <c r="B13" i="1"/>
  <c r="B6" i="1"/>
  <c r="B7" i="1"/>
  <c r="B8" i="1"/>
  <c r="B9" i="1"/>
  <c r="D18" i="8" l="1"/>
  <c r="D22" i="8"/>
  <c r="D19" i="8"/>
  <c r="D21" i="8"/>
  <c r="D23" i="8"/>
  <c r="D20" i="8"/>
  <c r="A7" i="2"/>
  <c r="D7" i="2" s="1"/>
  <c r="E11" i="2"/>
  <c r="C15" i="2"/>
  <c r="B14" i="2"/>
  <c r="B15" i="2"/>
  <c r="E17" i="2"/>
  <c r="E9" i="2"/>
  <c r="B13" i="2"/>
  <c r="E12" i="2"/>
  <c r="C16" i="2"/>
  <c r="B17" i="2"/>
  <c r="D16" i="2"/>
  <c r="E8" i="2"/>
  <c r="B11" i="2"/>
  <c r="D15" i="2"/>
  <c r="B10" i="2"/>
  <c r="B9" i="2"/>
  <c r="E10" i="2"/>
  <c r="D17" i="2"/>
  <c r="B12" i="2"/>
  <c r="B8" i="2"/>
  <c r="E16" i="2"/>
  <c r="B16" i="2"/>
  <c r="E15" i="2"/>
  <c r="E14" i="2"/>
  <c r="C17" i="2"/>
  <c r="E13" i="2"/>
  <c r="B40" i="1"/>
  <c r="B33" i="1"/>
  <c r="D33" i="1" s="1"/>
  <c r="E33" i="1" s="1"/>
  <c r="B34" i="1"/>
  <c r="D34" i="1" s="1"/>
  <c r="E34" i="1" s="1"/>
  <c r="B27" i="1"/>
  <c r="D27" i="1" s="1"/>
  <c r="E27" i="1" s="1"/>
  <c r="B35" i="1"/>
  <c r="D35" i="1" s="1"/>
  <c r="E35" i="1" s="1"/>
  <c r="B36" i="1"/>
  <c r="D36" i="1" s="1"/>
  <c r="E36" i="1" s="1"/>
  <c r="B37" i="1"/>
  <c r="D37" i="1" s="1"/>
  <c r="E37" i="1" s="1"/>
  <c r="B38" i="1"/>
  <c r="D38" i="1" s="1"/>
  <c r="E38" i="1" s="1"/>
  <c r="B39" i="1"/>
  <c r="D39" i="1" s="1"/>
  <c r="E39" i="1" s="1"/>
  <c r="B28" i="1"/>
  <c r="D28" i="1" s="1"/>
  <c r="E28" i="1" s="1"/>
  <c r="B30" i="1"/>
  <c r="D30" i="1" s="1"/>
  <c r="E30" i="1" s="1"/>
  <c r="B31" i="1"/>
  <c r="D31" i="1" s="1"/>
  <c r="E31" i="1" s="1"/>
  <c r="E40" i="1"/>
  <c r="B29" i="1"/>
  <c r="D29" i="1" s="1"/>
  <c r="E29" i="1" s="1"/>
  <c r="B32" i="1"/>
  <c r="D32" i="1" s="1"/>
  <c r="E32" i="1" s="1"/>
  <c r="C8" i="6"/>
  <c r="B8" i="6"/>
  <c r="G15" i="4"/>
  <c r="H15" i="4"/>
  <c r="I19" i="4"/>
  <c r="G14" i="4"/>
  <c r="H14" i="4"/>
  <c r="I18" i="4"/>
  <c r="G13" i="4"/>
  <c r="H13" i="4"/>
  <c r="I17" i="4"/>
  <c r="G12" i="4"/>
  <c r="H12" i="4"/>
  <c r="I16" i="4"/>
  <c r="H9" i="4"/>
  <c r="G11" i="4"/>
  <c r="H11" i="4"/>
  <c r="G9" i="4"/>
  <c r="G10" i="4"/>
  <c r="H10" i="4"/>
  <c r="G21" i="4"/>
  <c r="H21" i="4"/>
  <c r="G20" i="4"/>
  <c r="H20" i="4"/>
  <c r="G19" i="4"/>
  <c r="G18" i="4"/>
  <c r="G17" i="4"/>
  <c r="G16" i="4"/>
  <c r="F16" i="3"/>
  <c r="G16" i="3"/>
  <c r="G13" i="3"/>
  <c r="F13" i="3"/>
  <c r="G10" i="3"/>
  <c r="F10" i="3"/>
  <c r="G9" i="3"/>
  <c r="F9" i="3"/>
  <c r="G12" i="3"/>
  <c r="F12" i="3"/>
  <c r="F7" i="3"/>
  <c r="G7" i="3"/>
  <c r="G8" i="3"/>
  <c r="F8" i="3"/>
  <c r="F11" i="3"/>
  <c r="G17" i="3"/>
  <c r="G15" i="3"/>
  <c r="F14" i="3"/>
  <c r="F19" i="3"/>
  <c r="F18" i="3"/>
  <c r="C12" i="2"/>
  <c r="C11" i="2"/>
  <c r="D9" i="2"/>
  <c r="D10" i="2"/>
  <c r="C14" i="2"/>
  <c r="C13" i="2"/>
  <c r="C9" i="2"/>
  <c r="C8" i="2"/>
  <c r="D11" i="2"/>
  <c r="D14" i="2"/>
  <c r="C10" i="2"/>
  <c r="D13" i="2"/>
  <c r="D12" i="2"/>
  <c r="D8" i="2"/>
  <c r="C7" i="2" l="1"/>
  <c r="B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<sst xmlns="http://schemas.openxmlformats.org/spreadsheetml/2006/main" count="41" uniqueCount="29">
  <si>
    <t>Standard Normal distribution</t>
  </si>
  <si>
    <t>General normal distribution</t>
  </si>
  <si>
    <t>Binomial Distribution</t>
  </si>
  <si>
    <t>number of trials</t>
  </si>
  <si>
    <t>probabilility of success</t>
  </si>
  <si>
    <t>Chi-squared Distribution</t>
  </si>
  <si>
    <t>number of degrees of freedom</t>
  </si>
  <si>
    <t>F Distribution</t>
  </si>
  <si>
    <t>Student's t-distribution</t>
  </si>
  <si>
    <t>mean</t>
  </si>
  <si>
    <t>standard deviation</t>
  </si>
  <si>
    <t>variance</t>
  </si>
  <si>
    <t>number of degrees of freedom (1st sample)</t>
  </si>
  <si>
    <t>number of degrees of freedom (2nd sample)</t>
  </si>
  <si>
    <t>sample size</t>
  </si>
  <si>
    <t>Poisson Distribution</t>
  </si>
  <si>
    <t>mean rate of event</t>
  </si>
  <si>
    <t>Linear Interpolation</t>
  </si>
  <si>
    <t>a</t>
  </si>
  <si>
    <t>b</t>
  </si>
  <si>
    <t>known points domain</t>
  </si>
  <si>
    <t xml:space="preserve">maps to </t>
  </si>
  <si>
    <t>f(a)</t>
  </si>
  <si>
    <t>f(b)</t>
  </si>
  <si>
    <t>value of c</t>
  </si>
  <si>
    <t xml:space="preserve">f(c) </t>
  </si>
  <si>
    <t>Continuous Uniform distribution</t>
  </si>
  <si>
    <t>min value</t>
  </si>
  <si>
    <t>max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</si>
</sst>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0" fillId="2" borderId="0" xfId="0" applyFill="1"/>
    <xf numFmtId="0" fontId="0" fillId="0" borderId="0" xfId="0" applyAlignment="1">
      <alignment horizontal="right"/>
    </xf>
    <xf numFmtId="0" fontId="0" fillId="3" borderId="0" xfId="0" applyFill="1"/>
    <xf numFmtId="0" fontId="0" fillId="3" borderId="0" xfId="0" applyFill="1" applyAlignment="1">
      <alignment horizontal="left"/>
    </xf>
    <xf numFmtId="0" fontId="2" fillId="3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0" fillId="2" borderId="0" xfId="0" applyFill="1" applyAlignment="1">
      <alignment horizontal="left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26128</xdr:colOff>
      <xdr:row>3</xdr:row>
      <xdr:rowOff>4603</xdr:rowOff>
    </xdr:from>
    <xdr:ext cx="7315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C7FF5FAE-BBAD-29A7-03B3-DE73895A144B}"/>
                </a:ext>
              </a:extLst>
            </xdr:cNvPr>
            <xdr:cNvSpPr txBox="1"/>
          </xdr:nvSpPr>
          <xdr:spPr>
            <a:xfrm>
              <a:off x="3944985" y="553243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𝑎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C7FF5FAE-BBAD-29A7-03B3-DE73895A144B}"/>
                </a:ext>
              </a:extLst>
            </xdr:cNvPr>
            <xdr:cNvSpPr txBox="1"/>
          </xdr:nvSpPr>
          <xdr:spPr>
            <a:xfrm>
              <a:off x="3944985" y="553243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(𝑋≤𝑎)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281939</xdr:colOff>
      <xdr:row>2</xdr:row>
      <xdr:rowOff>178526</xdr:rowOff>
    </xdr:from>
    <xdr:ext cx="11394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577AAD25-8B1A-1D69-CE73-6C310C203FE5}"/>
                </a:ext>
              </a:extLst>
            </xdr:cNvPr>
            <xdr:cNvSpPr txBox="1"/>
          </xdr:nvSpPr>
          <xdr:spPr>
            <a:xfrm>
              <a:off x="3591196" y="544286"/>
              <a:ext cx="1139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𝑎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577AAD25-8B1A-1D69-CE73-6C310C203FE5}"/>
                </a:ext>
              </a:extLst>
            </xdr:cNvPr>
            <xdr:cNvSpPr txBox="1"/>
          </xdr:nvSpPr>
          <xdr:spPr>
            <a:xfrm>
              <a:off x="3591196" y="544286"/>
              <a:ext cx="1139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𝑎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68580</xdr:colOff>
      <xdr:row>1</xdr:row>
      <xdr:rowOff>15240</xdr:rowOff>
    </xdr:from>
    <xdr:ext cx="71410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58CD09F7-832F-308A-20F1-9BB2CEF34339}"/>
                </a:ext>
              </a:extLst>
            </xdr:cNvPr>
            <xdr:cNvSpPr txBox="1"/>
          </xdr:nvSpPr>
          <xdr:spPr>
            <a:xfrm>
              <a:off x="2019300" y="198120"/>
              <a:ext cx="71410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𝑋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∼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𝑁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0,1</m:t>
                        </m:r>
                      </m:e>
                    </m:d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58CD09F7-832F-308A-20F1-9BB2CEF34339}"/>
                </a:ext>
              </a:extLst>
            </xdr:cNvPr>
            <xdr:cNvSpPr txBox="1"/>
          </xdr:nvSpPr>
          <xdr:spPr>
            <a:xfrm>
              <a:off x="2019300" y="198120"/>
              <a:ext cx="71410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𝑋∼𝑁(0,1)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0</xdr:col>
      <xdr:colOff>561702</xdr:colOff>
      <xdr:row>2</xdr:row>
      <xdr:rowOff>174420</xdr:rowOff>
    </xdr:from>
    <xdr:ext cx="149772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17703C78-26EE-43D7-A029-4E36A6D7D4E0}"/>
                </a:ext>
              </a:extLst>
            </xdr:cNvPr>
            <xdr:cNvSpPr txBox="1"/>
          </xdr:nvSpPr>
          <xdr:spPr>
            <a:xfrm>
              <a:off x="561702" y="540180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𝑐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𝑤h𝑒𝑟𝑒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𝑐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17703C78-26EE-43D7-A029-4E36A6D7D4E0}"/>
                </a:ext>
              </a:extLst>
            </xdr:cNvPr>
            <xdr:cNvSpPr txBox="1"/>
          </xdr:nvSpPr>
          <xdr:spPr>
            <a:xfrm>
              <a:off x="561702" y="540180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𝑐 𝑤ℎ𝑒𝑟𝑒 </a:t>
              </a:r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(𝑋≤𝑐)=𝑏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0</xdr:col>
      <xdr:colOff>273231</xdr:colOff>
      <xdr:row>3</xdr:row>
      <xdr:rowOff>0</xdr:rowOff>
    </xdr:from>
    <xdr:ext cx="11099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D596E90F-B13D-4D58-8934-90E314D80DFE}"/>
                </a:ext>
              </a:extLst>
            </xdr:cNvPr>
            <xdr:cNvSpPr txBox="1"/>
          </xdr:nvSpPr>
          <xdr:spPr>
            <a:xfrm>
              <a:off x="273231" y="548640"/>
              <a:ext cx="1109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D596E90F-B13D-4D58-8934-90E314D80DFE}"/>
                </a:ext>
              </a:extLst>
            </xdr:cNvPr>
            <xdr:cNvSpPr txBox="1"/>
          </xdr:nvSpPr>
          <xdr:spPr>
            <a:xfrm>
              <a:off x="273231" y="548640"/>
              <a:ext cx="1109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𝑏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557349</xdr:colOff>
      <xdr:row>24</xdr:row>
      <xdr:rowOff>178775</xdr:rowOff>
    </xdr:from>
    <xdr:ext cx="7315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A6E56FEA-6373-47E3-83BF-B1BACC3D5A49}"/>
                </a:ext>
              </a:extLst>
            </xdr:cNvPr>
            <xdr:cNvSpPr txBox="1"/>
          </xdr:nvSpPr>
          <xdr:spPr>
            <a:xfrm>
              <a:off x="3257006" y="4385015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𝑎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A6E56FEA-6373-47E3-83BF-B1BACC3D5A49}"/>
                </a:ext>
              </a:extLst>
            </xdr:cNvPr>
            <xdr:cNvSpPr txBox="1"/>
          </xdr:nvSpPr>
          <xdr:spPr>
            <a:xfrm>
              <a:off x="3257006" y="4385015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(𝑋≤𝑎)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277586</xdr:colOff>
      <xdr:row>24</xdr:row>
      <xdr:rowOff>174172</xdr:rowOff>
    </xdr:from>
    <xdr:ext cx="11394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E5C313E5-B114-487E-BDEB-324F7A36F19F}"/>
                </a:ext>
              </a:extLst>
            </xdr:cNvPr>
            <xdr:cNvSpPr txBox="1"/>
          </xdr:nvSpPr>
          <xdr:spPr>
            <a:xfrm>
              <a:off x="2977243" y="4380412"/>
              <a:ext cx="1139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𝑎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E5C313E5-B114-487E-BDEB-324F7A36F19F}"/>
                </a:ext>
              </a:extLst>
            </xdr:cNvPr>
            <xdr:cNvSpPr txBox="1"/>
          </xdr:nvSpPr>
          <xdr:spPr>
            <a:xfrm>
              <a:off x="2977243" y="4380412"/>
              <a:ext cx="1139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𝑎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0</xdr:colOff>
      <xdr:row>19</xdr:row>
      <xdr:rowOff>0</xdr:rowOff>
    </xdr:from>
    <xdr:ext cx="818750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AD8AE403-58EE-442D-ABAC-29C018FBB65E}"/>
                </a:ext>
              </a:extLst>
            </xdr:cNvPr>
            <xdr:cNvSpPr txBox="1"/>
          </xdr:nvSpPr>
          <xdr:spPr>
            <a:xfrm>
              <a:off x="1949116" y="3505200"/>
              <a:ext cx="818750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𝑋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∼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𝑁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𝜇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,</m:t>
                        </m:r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𝜎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AD8AE403-58EE-442D-ABAC-29C018FBB65E}"/>
                </a:ext>
              </a:extLst>
            </xdr:cNvPr>
            <xdr:cNvSpPr txBox="1"/>
          </xdr:nvSpPr>
          <xdr:spPr>
            <a:xfrm>
              <a:off x="1949116" y="3505200"/>
              <a:ext cx="818750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𝑋∼𝑁(𝜇,𝜎^2 )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2</xdr:col>
      <xdr:colOff>261372</xdr:colOff>
      <xdr:row>20</xdr:row>
      <xdr:rowOff>181505</xdr:rowOff>
    </xdr:from>
    <xdr:ext cx="11298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E76D67E6-374E-59F9-125D-048E06049FF3}"/>
                </a:ext>
              </a:extLst>
            </xdr:cNvPr>
            <xdr:cNvSpPr txBox="1"/>
          </xdr:nvSpPr>
          <xdr:spPr>
            <a:xfrm>
              <a:off x="2351429" y="3839105"/>
              <a:ext cx="11298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𝜇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E76D67E6-374E-59F9-125D-048E06049FF3}"/>
                </a:ext>
              </a:extLst>
            </xdr:cNvPr>
            <xdr:cNvSpPr txBox="1"/>
          </xdr:nvSpPr>
          <xdr:spPr>
            <a:xfrm>
              <a:off x="2351429" y="3839105"/>
              <a:ext cx="11298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𝜇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2</xdr:col>
      <xdr:colOff>263663</xdr:colOff>
      <xdr:row>21</xdr:row>
      <xdr:rowOff>180474</xdr:rowOff>
    </xdr:from>
    <xdr:ext cx="188065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594D1C0B-91B4-E483-767E-DE4F39660A93}"/>
                </a:ext>
              </a:extLst>
            </xdr:cNvPr>
            <xdr:cNvSpPr txBox="1"/>
          </xdr:nvSpPr>
          <xdr:spPr>
            <a:xfrm>
              <a:off x="2350880" y="4076613"/>
              <a:ext cx="188065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594D1C0B-91B4-E483-767E-DE4F39660A93}"/>
                </a:ext>
              </a:extLst>
            </xdr:cNvPr>
            <xdr:cNvSpPr txBox="1"/>
          </xdr:nvSpPr>
          <xdr:spPr>
            <a:xfrm>
              <a:off x="2350880" y="4076613"/>
              <a:ext cx="188065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𝜎^2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0</xdr:col>
      <xdr:colOff>587828</xdr:colOff>
      <xdr:row>25</xdr:row>
      <xdr:rowOff>4603</xdr:rowOff>
    </xdr:from>
    <xdr:ext cx="149772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1816D33C-2B0C-4A05-AE3A-AFD49B583681}"/>
                </a:ext>
              </a:extLst>
            </xdr:cNvPr>
            <xdr:cNvSpPr txBox="1"/>
          </xdr:nvSpPr>
          <xdr:spPr>
            <a:xfrm>
              <a:off x="587828" y="4393723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𝑐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𝑤h𝑒𝑟𝑒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𝑐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1816D33C-2B0C-4A05-AE3A-AFD49B583681}"/>
                </a:ext>
              </a:extLst>
            </xdr:cNvPr>
            <xdr:cNvSpPr txBox="1"/>
          </xdr:nvSpPr>
          <xdr:spPr>
            <a:xfrm>
              <a:off x="587828" y="4393723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𝑐 𝑤ℎ𝑒𝑟𝑒 </a:t>
              </a:r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(𝑋≤𝑐)=𝑏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0</xdr:col>
      <xdr:colOff>316774</xdr:colOff>
      <xdr:row>24</xdr:row>
      <xdr:rowOff>165463</xdr:rowOff>
    </xdr:from>
    <xdr:ext cx="11099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5CB8C5A4-E829-4EBA-8C46-9773FA9995BE}"/>
                </a:ext>
              </a:extLst>
            </xdr:cNvPr>
            <xdr:cNvSpPr txBox="1"/>
          </xdr:nvSpPr>
          <xdr:spPr>
            <a:xfrm>
              <a:off x="316774" y="4371703"/>
              <a:ext cx="1109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5CB8C5A4-E829-4EBA-8C46-9773FA9995BE}"/>
                </a:ext>
              </a:extLst>
            </xdr:cNvPr>
            <xdr:cNvSpPr txBox="1"/>
          </xdr:nvSpPr>
          <xdr:spPr>
            <a:xfrm>
              <a:off x="316774" y="4371703"/>
              <a:ext cx="1109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𝑏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</xdr:col>
      <xdr:colOff>250411</xdr:colOff>
      <xdr:row>23</xdr:row>
      <xdr:rowOff>8196</xdr:rowOff>
    </xdr:from>
    <xdr:ext cx="11785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D122644-4626-220E-3BAD-0B559F9C2C06}"/>
                </a:ext>
              </a:extLst>
            </xdr:cNvPr>
            <xdr:cNvSpPr txBox="1"/>
          </xdr:nvSpPr>
          <xdr:spPr>
            <a:xfrm>
              <a:off x="2337628" y="4275396"/>
              <a:ext cx="1178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𝜎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D122644-4626-220E-3BAD-0B559F9C2C06}"/>
                </a:ext>
              </a:extLst>
            </xdr:cNvPr>
            <xdr:cNvSpPr txBox="1"/>
          </xdr:nvSpPr>
          <xdr:spPr>
            <a:xfrm>
              <a:off x="2337628" y="4275396"/>
              <a:ext cx="1178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𝜎</a:t>
              </a:r>
              <a:endParaRPr lang="en-GB" sz="1100" b="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0</xdr:row>
      <xdr:rowOff>0</xdr:rowOff>
    </xdr:from>
    <xdr:ext cx="85908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5400C7C6-98CA-41AC-8CE6-6619BD038CE8}"/>
                </a:ext>
              </a:extLst>
            </xdr:cNvPr>
            <xdr:cNvSpPr txBox="1"/>
          </xdr:nvSpPr>
          <xdr:spPr>
            <a:xfrm>
              <a:off x="1828800" y="0"/>
              <a:ext cx="85908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𝑋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∼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𝐵𝑖𝑛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,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𝑝</m:t>
                        </m:r>
                      </m:e>
                    </m:d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5400C7C6-98CA-41AC-8CE6-6619BD038CE8}"/>
                </a:ext>
              </a:extLst>
            </xdr:cNvPr>
            <xdr:cNvSpPr txBox="1"/>
          </xdr:nvSpPr>
          <xdr:spPr>
            <a:xfrm>
              <a:off x="1828800" y="0"/>
              <a:ext cx="85908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𝑋∼𝐵𝑖𝑛(𝑛,𝑝)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4</xdr:col>
      <xdr:colOff>361949</xdr:colOff>
      <xdr:row>1</xdr:row>
      <xdr:rowOff>176213</xdr:rowOff>
    </xdr:from>
    <xdr:ext cx="11522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33598FA2-3D71-4FDC-8F5E-E133DED52312}"/>
                </a:ext>
              </a:extLst>
            </xdr:cNvPr>
            <xdr:cNvSpPr txBox="1"/>
          </xdr:nvSpPr>
          <xdr:spPr>
            <a:xfrm>
              <a:off x="3128962" y="357188"/>
              <a:ext cx="11522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𝑛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33598FA2-3D71-4FDC-8F5E-E133DED52312}"/>
                </a:ext>
              </a:extLst>
            </xdr:cNvPr>
            <xdr:cNvSpPr txBox="1"/>
          </xdr:nvSpPr>
          <xdr:spPr>
            <a:xfrm>
              <a:off x="3128962" y="357188"/>
              <a:ext cx="11522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𝑛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4</xdr:col>
      <xdr:colOff>352424</xdr:colOff>
      <xdr:row>3</xdr:row>
      <xdr:rowOff>9525</xdr:rowOff>
    </xdr:from>
    <xdr:ext cx="11227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B0A024EC-C1C8-325E-FCB3-FDE896B83140}"/>
                </a:ext>
              </a:extLst>
            </xdr:cNvPr>
            <xdr:cNvSpPr txBox="1"/>
          </xdr:nvSpPr>
          <xdr:spPr>
            <a:xfrm>
              <a:off x="3119437" y="552450"/>
              <a:ext cx="11227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𝑝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B0A024EC-C1C8-325E-FCB3-FDE896B83140}"/>
                </a:ext>
              </a:extLst>
            </xdr:cNvPr>
            <xdr:cNvSpPr txBox="1"/>
          </xdr:nvSpPr>
          <xdr:spPr>
            <a:xfrm>
              <a:off x="3119437" y="552450"/>
              <a:ext cx="11227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𝑝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0</xdr:col>
      <xdr:colOff>376237</xdr:colOff>
      <xdr:row>4</xdr:row>
      <xdr:rowOff>152400</xdr:rowOff>
    </xdr:from>
    <xdr:ext cx="11522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D078BF84-9D3E-4992-A4EE-A8BA4316AF48}"/>
                </a:ext>
              </a:extLst>
            </xdr:cNvPr>
            <xdr:cNvSpPr txBox="1"/>
          </xdr:nvSpPr>
          <xdr:spPr>
            <a:xfrm>
              <a:off x="376237" y="876300"/>
              <a:ext cx="11522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𝑘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D078BF84-9D3E-4992-A4EE-A8BA4316AF48}"/>
                </a:ext>
              </a:extLst>
            </xdr:cNvPr>
            <xdr:cNvSpPr txBox="1"/>
          </xdr:nvSpPr>
          <xdr:spPr>
            <a:xfrm>
              <a:off x="376237" y="876300"/>
              <a:ext cx="11522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𝑘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7</xdr:col>
      <xdr:colOff>95248</xdr:colOff>
      <xdr:row>1</xdr:row>
      <xdr:rowOff>119062</xdr:rowOff>
    </xdr:from>
    <xdr:ext cx="2119313" cy="2993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36B5196B-4865-436E-8E3E-5499C7D16CE8}"/>
                </a:ext>
              </a:extLst>
            </xdr:cNvPr>
            <xdr:cNvSpPr txBox="1"/>
          </xdr:nvSpPr>
          <xdr:spPr>
            <a:xfrm>
              <a:off x="4691061" y="300037"/>
              <a:ext cx="2119313" cy="2993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=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𝑘</m:t>
                        </m:r>
                      </m:e>
                    </m:d>
                    <m:r>
                      <a:rPr lang="en-GB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type m:val="noBar"/>
                            <m:ctrlP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𝑛</m:t>
                            </m:r>
                          </m:num>
                          <m:den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𝑘</m:t>
                            </m:r>
                          </m:den>
                        </m:f>
                      </m:e>
                    </m:d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𝑝</m:t>
                        </m:r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𝑘</m:t>
                        </m:r>
                      </m:sup>
                    </m:sSup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𝑝</m:t>
                            </m:r>
                          </m:e>
                        </m:d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𝑛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−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𝑘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36B5196B-4865-436E-8E3E-5499C7D16CE8}"/>
                </a:ext>
              </a:extLst>
            </xdr:cNvPr>
            <xdr:cNvSpPr txBox="1"/>
          </xdr:nvSpPr>
          <xdr:spPr>
            <a:xfrm>
              <a:off x="4691061" y="300037"/>
              <a:ext cx="2119313" cy="2993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(𝑋=𝑘)=(𝑛¦𝑘) 𝑝^𝑘 (1−𝑝)^(𝑛−𝑘)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</xdr:col>
      <xdr:colOff>42862</xdr:colOff>
      <xdr:row>4</xdr:row>
      <xdr:rowOff>176211</xdr:rowOff>
    </xdr:from>
    <xdr:ext cx="67151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7750D4EC-3561-E147-1F52-36DF0E3D9E5B}"/>
                </a:ext>
              </a:extLst>
            </xdr:cNvPr>
            <xdr:cNvSpPr txBox="1"/>
          </xdr:nvSpPr>
          <xdr:spPr>
            <a:xfrm>
              <a:off x="1309687" y="900111"/>
              <a:ext cx="67151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=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𝑘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7750D4EC-3561-E147-1F52-36DF0E3D9E5B}"/>
                </a:ext>
              </a:extLst>
            </xdr:cNvPr>
            <xdr:cNvSpPr txBox="1"/>
          </xdr:nvSpPr>
          <xdr:spPr>
            <a:xfrm>
              <a:off x="1309687" y="900111"/>
              <a:ext cx="67151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(𝑋=𝑘)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76199</xdr:colOff>
      <xdr:row>5</xdr:row>
      <xdr:rowOff>4761</xdr:rowOff>
    </xdr:from>
    <xdr:ext cx="67151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DBC29729-805E-3FF1-998B-7007907772A9}"/>
                </a:ext>
              </a:extLst>
            </xdr:cNvPr>
            <xdr:cNvSpPr txBox="1"/>
          </xdr:nvSpPr>
          <xdr:spPr>
            <a:xfrm>
              <a:off x="2114549" y="909636"/>
              <a:ext cx="67151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𝑘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DBC29729-805E-3FF1-998B-7007907772A9}"/>
                </a:ext>
              </a:extLst>
            </xdr:cNvPr>
            <xdr:cNvSpPr txBox="1"/>
          </xdr:nvSpPr>
          <xdr:spPr>
            <a:xfrm>
              <a:off x="2114549" y="909636"/>
              <a:ext cx="67151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(𝑋≤𝑘)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</xdr:col>
      <xdr:colOff>123823</xdr:colOff>
      <xdr:row>4</xdr:row>
      <xdr:rowOff>66674</xdr:rowOff>
    </xdr:from>
    <xdr:ext cx="376239" cy="2993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9C1EE0F7-43A5-DD53-3DE6-6D39FDCFCD1C}"/>
                </a:ext>
              </a:extLst>
            </xdr:cNvPr>
            <xdr:cNvSpPr txBox="1"/>
          </xdr:nvSpPr>
          <xdr:spPr>
            <a:xfrm>
              <a:off x="733423" y="790574"/>
              <a:ext cx="376239" cy="2993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type m:val="noBar"/>
                            <m:ctrlP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𝑛</m:t>
                            </m:r>
                          </m:num>
                          <m:den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𝑘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9C1EE0F7-43A5-DD53-3DE6-6D39FDCFCD1C}"/>
                </a:ext>
              </a:extLst>
            </xdr:cNvPr>
            <xdr:cNvSpPr txBox="1"/>
          </xdr:nvSpPr>
          <xdr:spPr>
            <a:xfrm>
              <a:off x="733423" y="790574"/>
              <a:ext cx="376239" cy="2993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(𝑛¦𝑘)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271461</xdr:colOff>
      <xdr:row>5</xdr:row>
      <xdr:rowOff>0</xdr:rowOff>
    </xdr:from>
    <xdr:ext cx="48910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B0544CBC-3C0C-2C03-92C7-C2506C0D191F}"/>
                </a:ext>
              </a:extLst>
            </xdr:cNvPr>
            <xdr:cNvSpPr txBox="1"/>
          </xdr:nvSpPr>
          <xdr:spPr>
            <a:xfrm>
              <a:off x="5686424" y="904875"/>
              <a:ext cx="48910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𝜇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 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𝑛𝑝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B0544CBC-3C0C-2C03-92C7-C2506C0D191F}"/>
                </a:ext>
              </a:extLst>
            </xdr:cNvPr>
            <xdr:cNvSpPr txBox="1"/>
          </xdr:nvSpPr>
          <xdr:spPr>
            <a:xfrm>
              <a:off x="5686424" y="904875"/>
              <a:ext cx="48910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𝜇= 𝑛𝑝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8</xdr:col>
      <xdr:colOff>185736</xdr:colOff>
      <xdr:row>6</xdr:row>
      <xdr:rowOff>9524</xdr:rowOff>
    </xdr:from>
    <xdr:ext cx="642740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191D3EF0-2424-6865-11E8-900FB9DE6F67}"/>
                </a:ext>
              </a:extLst>
            </xdr:cNvPr>
            <xdr:cNvSpPr txBox="1"/>
          </xdr:nvSpPr>
          <xdr:spPr>
            <a:xfrm>
              <a:off x="5600699" y="1095374"/>
              <a:ext cx="642740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GB" sz="1100" b="0" i="1">
                        <a:latin typeface="Cambria Math" panose="02040503050406030204" pitchFamily="18" charset="0"/>
                      </a:rPr>
                      <m:t>= 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𝑛𝑝𝑞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191D3EF0-2424-6865-11E8-900FB9DE6F67}"/>
                </a:ext>
              </a:extLst>
            </xdr:cNvPr>
            <xdr:cNvSpPr txBox="1"/>
          </xdr:nvSpPr>
          <xdr:spPr>
            <a:xfrm>
              <a:off x="5600699" y="1095374"/>
              <a:ext cx="642740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𝜎^2= 𝑛𝑝𝑞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8</xdr:col>
      <xdr:colOff>414336</xdr:colOff>
      <xdr:row>6</xdr:row>
      <xdr:rowOff>180974</xdr:rowOff>
    </xdr:from>
    <xdr:ext cx="11785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76B3D0FC-E589-5E81-138E-267F40F1C1E9}"/>
                </a:ext>
              </a:extLst>
            </xdr:cNvPr>
            <xdr:cNvSpPr txBox="1"/>
          </xdr:nvSpPr>
          <xdr:spPr>
            <a:xfrm>
              <a:off x="5829299" y="1266824"/>
              <a:ext cx="1178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𝜎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76B3D0FC-E589-5E81-138E-267F40F1C1E9}"/>
                </a:ext>
              </a:extLst>
            </xdr:cNvPr>
            <xdr:cNvSpPr txBox="1"/>
          </xdr:nvSpPr>
          <xdr:spPr>
            <a:xfrm>
              <a:off x="5829299" y="1266824"/>
              <a:ext cx="1178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𝜎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3</xdr:col>
      <xdr:colOff>935420</xdr:colOff>
      <xdr:row>5</xdr:row>
      <xdr:rowOff>0</xdr:rowOff>
    </xdr:from>
    <xdr:ext cx="67151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5DDB5057-E04B-4A8A-9257-C89D8773A1F8}"/>
                </a:ext>
              </a:extLst>
            </xdr:cNvPr>
            <xdr:cNvSpPr txBox="1"/>
          </xdr:nvSpPr>
          <xdr:spPr>
            <a:xfrm>
              <a:off x="2969172" y="919655"/>
              <a:ext cx="67151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≥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𝑘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5DDB5057-E04B-4A8A-9257-C89D8773A1F8}"/>
                </a:ext>
              </a:extLst>
            </xdr:cNvPr>
            <xdr:cNvSpPr txBox="1"/>
          </xdr:nvSpPr>
          <xdr:spPr>
            <a:xfrm>
              <a:off x="2969172" y="919655"/>
              <a:ext cx="67151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(𝑋≥𝑘)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0</xdr:row>
      <xdr:rowOff>0</xdr:rowOff>
    </xdr:from>
    <xdr:ext cx="77303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FCBCCCD-F3A6-4333-B0A0-1B4A36925893}"/>
                </a:ext>
              </a:extLst>
            </xdr:cNvPr>
            <xdr:cNvSpPr txBox="1"/>
          </xdr:nvSpPr>
          <xdr:spPr>
            <a:xfrm>
              <a:off x="2033337" y="0"/>
              <a:ext cx="77303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𝑋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∼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𝑃𝑜𝑖𝑠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𝜆</m:t>
                        </m:r>
                      </m:e>
                    </m:d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FCBCCCD-F3A6-4333-B0A0-1B4A36925893}"/>
                </a:ext>
              </a:extLst>
            </xdr:cNvPr>
            <xdr:cNvSpPr txBox="1"/>
          </xdr:nvSpPr>
          <xdr:spPr>
            <a:xfrm>
              <a:off x="2033337" y="0"/>
              <a:ext cx="77303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𝑋∼𝑃𝑜𝑖𝑠(𝜆)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4</xdr:col>
      <xdr:colOff>361949</xdr:colOff>
      <xdr:row>1</xdr:row>
      <xdr:rowOff>176213</xdr:rowOff>
    </xdr:from>
    <xdr:ext cx="10733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B1EB539-D8B4-4D81-A6D3-0451E1BF714D}"/>
                </a:ext>
              </a:extLst>
            </xdr:cNvPr>
            <xdr:cNvSpPr txBox="1"/>
          </xdr:nvSpPr>
          <xdr:spPr>
            <a:xfrm>
              <a:off x="3331121" y="360144"/>
              <a:ext cx="10733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𝜆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B1EB539-D8B4-4D81-A6D3-0451E1BF714D}"/>
                </a:ext>
              </a:extLst>
            </xdr:cNvPr>
            <xdr:cNvSpPr txBox="1"/>
          </xdr:nvSpPr>
          <xdr:spPr>
            <a:xfrm>
              <a:off x="3331121" y="360144"/>
              <a:ext cx="10733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𝜆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0</xdr:col>
      <xdr:colOff>376237</xdr:colOff>
      <xdr:row>4</xdr:row>
      <xdr:rowOff>152400</xdr:rowOff>
    </xdr:from>
    <xdr:ext cx="11522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B6935622-C330-4412-9572-67E6C1FE275D}"/>
                </a:ext>
              </a:extLst>
            </xdr:cNvPr>
            <xdr:cNvSpPr txBox="1"/>
          </xdr:nvSpPr>
          <xdr:spPr>
            <a:xfrm>
              <a:off x="376237" y="883920"/>
              <a:ext cx="11522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𝑘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B6935622-C330-4412-9572-67E6C1FE275D}"/>
                </a:ext>
              </a:extLst>
            </xdr:cNvPr>
            <xdr:cNvSpPr txBox="1"/>
          </xdr:nvSpPr>
          <xdr:spPr>
            <a:xfrm>
              <a:off x="376237" y="883920"/>
              <a:ext cx="11522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𝑘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7</xdr:col>
      <xdr:colOff>95248</xdr:colOff>
      <xdr:row>1</xdr:row>
      <xdr:rowOff>119062</xdr:rowOff>
    </xdr:from>
    <xdr:ext cx="2119313" cy="34663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1C9E9C95-771E-400E-B5A8-BCAD3A02C3FF}"/>
                </a:ext>
              </a:extLst>
            </xdr:cNvPr>
            <xdr:cNvSpPr txBox="1"/>
          </xdr:nvSpPr>
          <xdr:spPr>
            <a:xfrm>
              <a:off x="4893220" y="302993"/>
              <a:ext cx="2119313" cy="3466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=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𝑘</m:t>
                        </m:r>
                      </m:e>
                    </m:d>
                    <m:r>
                      <a:rPr lang="en-GB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𝜆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𝑘</m:t>
                            </m:r>
                          </m:sup>
                        </m:sSup>
                        <m:sSup>
                          <m:sSupPr>
                            <m:ctrlP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𝑒</m:t>
                            </m:r>
                          </m:e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GB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𝜆</m:t>
                            </m:r>
                          </m:sup>
                        </m:sSup>
                      </m:num>
                      <m:den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𝑘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!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1C9E9C95-771E-400E-B5A8-BCAD3A02C3FF}"/>
                </a:ext>
              </a:extLst>
            </xdr:cNvPr>
            <xdr:cNvSpPr txBox="1"/>
          </xdr:nvSpPr>
          <xdr:spPr>
            <a:xfrm>
              <a:off x="4893220" y="302993"/>
              <a:ext cx="2119313" cy="3466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(𝑋=𝑘)=(𝜆^𝑘 𝑒^(−𝜆))/𝑘!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</xdr:col>
      <xdr:colOff>42862</xdr:colOff>
      <xdr:row>4</xdr:row>
      <xdr:rowOff>176211</xdr:rowOff>
    </xdr:from>
    <xdr:ext cx="67151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AFE17F1C-9BE6-4902-8A0F-9570FB9C8D90}"/>
                </a:ext>
              </a:extLst>
            </xdr:cNvPr>
            <xdr:cNvSpPr txBox="1"/>
          </xdr:nvSpPr>
          <xdr:spPr>
            <a:xfrm>
              <a:off x="1307782" y="907731"/>
              <a:ext cx="67151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=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𝑘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AFE17F1C-9BE6-4902-8A0F-9570FB9C8D90}"/>
                </a:ext>
              </a:extLst>
            </xdr:cNvPr>
            <xdr:cNvSpPr txBox="1"/>
          </xdr:nvSpPr>
          <xdr:spPr>
            <a:xfrm>
              <a:off x="1307782" y="907731"/>
              <a:ext cx="67151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(𝑋=𝑘)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</xdr:col>
      <xdr:colOff>76199</xdr:colOff>
      <xdr:row>5</xdr:row>
      <xdr:rowOff>4761</xdr:rowOff>
    </xdr:from>
    <xdr:ext cx="67151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1F849EA3-D089-4EC6-B646-57426154AD86}"/>
                </a:ext>
              </a:extLst>
            </xdr:cNvPr>
            <xdr:cNvSpPr txBox="1"/>
          </xdr:nvSpPr>
          <xdr:spPr>
            <a:xfrm>
              <a:off x="2110739" y="919161"/>
              <a:ext cx="67151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𝑘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1F849EA3-D089-4EC6-B646-57426154AD86}"/>
                </a:ext>
              </a:extLst>
            </xdr:cNvPr>
            <xdr:cNvSpPr txBox="1"/>
          </xdr:nvSpPr>
          <xdr:spPr>
            <a:xfrm>
              <a:off x="2110739" y="919161"/>
              <a:ext cx="67151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(𝑋≤𝑘)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419755</xdr:colOff>
      <xdr:row>5</xdr:row>
      <xdr:rowOff>2793</xdr:rowOff>
    </xdr:from>
    <xdr:ext cx="10733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2283CDCB-56DF-20E5-F626-D9606A5012AE}"/>
                </a:ext>
              </a:extLst>
            </xdr:cNvPr>
            <xdr:cNvSpPr txBox="1"/>
          </xdr:nvSpPr>
          <xdr:spPr>
            <a:xfrm>
              <a:off x="5827327" y="922448"/>
              <a:ext cx="10733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𝜆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2283CDCB-56DF-20E5-F626-D9606A5012AE}"/>
                </a:ext>
              </a:extLst>
            </xdr:cNvPr>
            <xdr:cNvSpPr txBox="1"/>
          </xdr:nvSpPr>
          <xdr:spPr>
            <a:xfrm>
              <a:off x="5827327" y="922448"/>
              <a:ext cx="10733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𝜆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8</xdr:col>
      <xdr:colOff>405901</xdr:colOff>
      <xdr:row>5</xdr:row>
      <xdr:rowOff>182902</xdr:rowOff>
    </xdr:from>
    <xdr:ext cx="10733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BC0B1C5D-8490-2694-5AC9-88C62B1F09E0}"/>
                </a:ext>
              </a:extLst>
            </xdr:cNvPr>
            <xdr:cNvSpPr txBox="1"/>
          </xdr:nvSpPr>
          <xdr:spPr>
            <a:xfrm>
              <a:off x="5816101" y="1100766"/>
              <a:ext cx="10733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𝜆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BC0B1C5D-8490-2694-5AC9-88C62B1F09E0}"/>
                </a:ext>
              </a:extLst>
            </xdr:cNvPr>
            <xdr:cNvSpPr txBox="1"/>
          </xdr:nvSpPr>
          <xdr:spPr>
            <a:xfrm>
              <a:off x="5816101" y="1100766"/>
              <a:ext cx="10733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𝜆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3</xdr:col>
      <xdr:colOff>77402</xdr:colOff>
      <xdr:row>4</xdr:row>
      <xdr:rowOff>181224</xdr:rowOff>
    </xdr:from>
    <xdr:ext cx="67151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FB7BBD6C-B3FF-4C99-89EF-426D2D5BB398}"/>
                </a:ext>
              </a:extLst>
            </xdr:cNvPr>
            <xdr:cNvSpPr txBox="1"/>
          </xdr:nvSpPr>
          <xdr:spPr>
            <a:xfrm>
              <a:off x="2110739" y="919161"/>
              <a:ext cx="67151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≥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𝑘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FB7BBD6C-B3FF-4C99-89EF-426D2D5BB398}"/>
                </a:ext>
              </a:extLst>
            </xdr:cNvPr>
            <xdr:cNvSpPr txBox="1"/>
          </xdr:nvSpPr>
          <xdr:spPr>
            <a:xfrm>
              <a:off x="2110739" y="919161"/>
              <a:ext cx="67151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(𝑋≥𝑘)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36786</xdr:colOff>
      <xdr:row>0</xdr:row>
      <xdr:rowOff>0</xdr:rowOff>
    </xdr:from>
    <xdr:ext cx="457946" cy="16882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8D90B7A-F951-41C7-A474-BEA7A1D98F7C}"/>
                </a:ext>
              </a:extLst>
            </xdr:cNvPr>
            <xdr:cNvSpPr txBox="1"/>
          </xdr:nvSpPr>
          <xdr:spPr>
            <a:xfrm>
              <a:off x="2070538" y="0"/>
              <a:ext cx="457946" cy="16882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𝑋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∼</m:t>
                    </m:r>
                    <m:sSubSup>
                      <m:sSub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𝜒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b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en-GB" sz="1100" b="0" i="1">
                <a:latin typeface="Cambria Math" panose="02040503050406030204" pitchFamily="18" charset="0"/>
              </a:endParaRPr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8D90B7A-F951-41C7-A474-BEA7A1D98F7C}"/>
                </a:ext>
              </a:extLst>
            </xdr:cNvPr>
            <xdr:cNvSpPr txBox="1"/>
          </xdr:nvSpPr>
          <xdr:spPr>
            <a:xfrm>
              <a:off x="2070538" y="0"/>
              <a:ext cx="457946" cy="16882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𝑋∼𝜒_𝑛^2</a:t>
              </a:r>
              <a:endParaRPr lang="en-GB" sz="1100" b="0" i="1">
                <a:latin typeface="Cambria Math" panose="02040503050406030204" pitchFamily="18" charset="0"/>
              </a:endParaRPr>
            </a:p>
          </xdr:txBody>
        </xdr:sp>
      </mc:Fallback>
    </mc:AlternateContent>
    <xdr:clientData/>
  </xdr:oneCellAnchor>
  <xdr:oneCellAnchor>
    <xdr:from>
      <xdr:col>3</xdr:col>
      <xdr:colOff>361949</xdr:colOff>
      <xdr:row>1</xdr:row>
      <xdr:rowOff>176213</xdr:rowOff>
    </xdr:from>
    <xdr:ext cx="11522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23D9C70-A6E2-47B1-A568-491A767B526F}"/>
                </a:ext>
              </a:extLst>
            </xdr:cNvPr>
            <xdr:cNvSpPr txBox="1"/>
          </xdr:nvSpPr>
          <xdr:spPr>
            <a:xfrm>
              <a:off x="3128009" y="359093"/>
              <a:ext cx="11522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𝑛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23D9C70-A6E2-47B1-A568-491A767B526F}"/>
                </a:ext>
              </a:extLst>
            </xdr:cNvPr>
            <xdr:cNvSpPr txBox="1"/>
          </xdr:nvSpPr>
          <xdr:spPr>
            <a:xfrm>
              <a:off x="3128009" y="359093"/>
              <a:ext cx="11522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𝑛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5</xdr:col>
      <xdr:colOff>26128</xdr:colOff>
      <xdr:row>5</xdr:row>
      <xdr:rowOff>4603</xdr:rowOff>
    </xdr:from>
    <xdr:ext cx="7315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74D6ECAD-C1DB-4E31-920E-BAB4717B2D3D}"/>
                </a:ext>
              </a:extLst>
            </xdr:cNvPr>
            <xdr:cNvSpPr txBox="1"/>
          </xdr:nvSpPr>
          <xdr:spPr>
            <a:xfrm>
              <a:off x="3333208" y="553243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𝑎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74D6ECAD-C1DB-4E31-920E-BAB4717B2D3D}"/>
                </a:ext>
              </a:extLst>
            </xdr:cNvPr>
            <xdr:cNvSpPr txBox="1"/>
          </xdr:nvSpPr>
          <xdr:spPr>
            <a:xfrm>
              <a:off x="3333208" y="553243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(𝑋≤𝑎)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</xdr:col>
      <xdr:colOff>281939</xdr:colOff>
      <xdr:row>4</xdr:row>
      <xdr:rowOff>178526</xdr:rowOff>
    </xdr:from>
    <xdr:ext cx="11394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6C57E59-76AC-40E1-B43C-0C32C46CC2C9}"/>
                </a:ext>
              </a:extLst>
            </xdr:cNvPr>
            <xdr:cNvSpPr txBox="1"/>
          </xdr:nvSpPr>
          <xdr:spPr>
            <a:xfrm>
              <a:off x="2979419" y="544286"/>
              <a:ext cx="1139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𝑎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6C57E59-76AC-40E1-B43C-0C32C46CC2C9}"/>
                </a:ext>
              </a:extLst>
            </xdr:cNvPr>
            <xdr:cNvSpPr txBox="1"/>
          </xdr:nvSpPr>
          <xdr:spPr>
            <a:xfrm>
              <a:off x="2979419" y="544286"/>
              <a:ext cx="1139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𝑎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0</xdr:col>
      <xdr:colOff>561702</xdr:colOff>
      <xdr:row>4</xdr:row>
      <xdr:rowOff>174420</xdr:rowOff>
    </xdr:from>
    <xdr:ext cx="149772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22FD591C-E35C-445A-BBD9-2060EB91AD0F}"/>
                </a:ext>
              </a:extLst>
            </xdr:cNvPr>
            <xdr:cNvSpPr txBox="1"/>
          </xdr:nvSpPr>
          <xdr:spPr>
            <a:xfrm>
              <a:off x="561702" y="540180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𝑐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𝑤h𝑒𝑟𝑒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𝑐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22FD591C-E35C-445A-BBD9-2060EB91AD0F}"/>
                </a:ext>
              </a:extLst>
            </xdr:cNvPr>
            <xdr:cNvSpPr txBox="1"/>
          </xdr:nvSpPr>
          <xdr:spPr>
            <a:xfrm>
              <a:off x="561702" y="540180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𝑐 𝑤ℎ𝑒𝑟𝑒 </a:t>
              </a:r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(𝑋≤𝑐)=𝑏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0</xdr:col>
      <xdr:colOff>273231</xdr:colOff>
      <xdr:row>5</xdr:row>
      <xdr:rowOff>0</xdr:rowOff>
    </xdr:from>
    <xdr:ext cx="11099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88326C51-4064-4667-9D1C-AAD52EA7DE7F}"/>
                </a:ext>
              </a:extLst>
            </xdr:cNvPr>
            <xdr:cNvSpPr txBox="1"/>
          </xdr:nvSpPr>
          <xdr:spPr>
            <a:xfrm>
              <a:off x="273231" y="548640"/>
              <a:ext cx="1109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88326C51-4064-4667-9D1C-AAD52EA7DE7F}"/>
                </a:ext>
              </a:extLst>
            </xdr:cNvPr>
            <xdr:cNvSpPr txBox="1"/>
          </xdr:nvSpPr>
          <xdr:spPr>
            <a:xfrm>
              <a:off x="273231" y="548640"/>
              <a:ext cx="1109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𝑏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</xdr:col>
      <xdr:colOff>0</xdr:colOff>
      <xdr:row>5</xdr:row>
      <xdr:rowOff>0</xdr:rowOff>
    </xdr:from>
    <xdr:ext cx="149772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84FA0D26-7837-403A-8A3B-F4EE39C0BC03}"/>
                </a:ext>
              </a:extLst>
            </xdr:cNvPr>
            <xdr:cNvSpPr txBox="1"/>
          </xdr:nvSpPr>
          <xdr:spPr>
            <a:xfrm>
              <a:off x="2033752" y="919655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𝑐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𝑤h𝑒𝑟𝑒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≥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𝑐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84FA0D26-7837-403A-8A3B-F4EE39C0BC03}"/>
                </a:ext>
              </a:extLst>
            </xdr:cNvPr>
            <xdr:cNvSpPr txBox="1"/>
          </xdr:nvSpPr>
          <xdr:spPr>
            <a:xfrm>
              <a:off x="2033752" y="919655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𝑐 𝑤ℎ𝑒𝑟𝑒 </a:t>
              </a:r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(𝑋≥𝑐)=𝑏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5</xdr:col>
      <xdr:colOff>798640</xdr:colOff>
      <xdr:row>5</xdr:row>
      <xdr:rowOff>4604</xdr:rowOff>
    </xdr:from>
    <xdr:ext cx="7315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F8486B7F-5B35-C477-B735-26709BA9E25C}"/>
                </a:ext>
              </a:extLst>
            </xdr:cNvPr>
            <xdr:cNvSpPr txBox="1"/>
          </xdr:nvSpPr>
          <xdr:spPr>
            <a:xfrm>
              <a:off x="5575592" y="924259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≥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𝑎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F8486B7F-5B35-C477-B735-26709BA9E25C}"/>
                </a:ext>
              </a:extLst>
            </xdr:cNvPr>
            <xdr:cNvSpPr txBox="1"/>
          </xdr:nvSpPr>
          <xdr:spPr>
            <a:xfrm>
              <a:off x="5575592" y="924259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(𝑋≥𝑎)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</xdr:col>
      <xdr:colOff>0</xdr:colOff>
      <xdr:row>0</xdr:row>
      <xdr:rowOff>0</xdr:rowOff>
    </xdr:from>
    <xdr:ext cx="3082832" cy="1715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1" name="TextBox 60">
              <a:extLst>
                <a:ext uri="{FF2B5EF4-FFF2-40B4-BE49-F238E27FC236}">
                  <a16:creationId xmlns:a16="http://schemas.microsoft.com/office/drawing/2014/main" id="{7B71A259-1247-4CF0-8B6B-310B40ADA1C4}"/>
                </a:ext>
              </a:extLst>
            </xdr:cNvPr>
            <xdr:cNvSpPr txBox="1"/>
          </xdr:nvSpPr>
          <xdr:spPr>
            <a:xfrm>
              <a:off x="4167352" y="0"/>
              <a:ext cx="3082832" cy="1715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en-GB" sz="1100" b="0" i="1">
                      <a:latin typeface="Cambria Math" panose="02040503050406030204" pitchFamily="18" charset="0"/>
                    </a:rPr>
                    <m:t>𝑋</m:t>
                  </m:r>
                  <m:r>
                    <a:rPr lang="en-GB" sz="1100" b="0" i="1">
                      <a:latin typeface="Cambria Math" panose="02040503050406030204" pitchFamily="18" charset="0"/>
                    </a:rPr>
                    <m:t>=</m:t>
                  </m:r>
                  <m:sSubSup>
                    <m:sSubSupPr>
                      <m:ctrlPr>
                        <a:rPr lang="en-GB" sz="1100" b="0" i="1">
                          <a:latin typeface="Cambria Math" panose="02040503050406030204" pitchFamily="18" charset="0"/>
                        </a:rPr>
                      </m:ctrlPr>
                    </m:sSubSupPr>
                    <m:e>
                      <m:r>
                        <a:rPr lang="en-GB" sz="1100" b="0" i="1">
                          <a:latin typeface="Cambria Math" panose="02040503050406030204" pitchFamily="18" charset="0"/>
                        </a:rPr>
                        <m:t>𝑋</m:t>
                      </m:r>
                    </m:e>
                    <m:sub>
                      <m:r>
                        <a:rPr lang="en-GB" sz="1100" b="0" i="1">
                          <a:latin typeface="Cambria Math" panose="02040503050406030204" pitchFamily="18" charset="0"/>
                        </a:rPr>
                        <m:t>1</m:t>
                      </m:r>
                    </m:sub>
                    <m:sup>
                      <m:r>
                        <a:rPr lang="en-GB" sz="1100" b="0" i="1">
                          <a:latin typeface="Cambria Math" panose="02040503050406030204" pitchFamily="18" charset="0"/>
                        </a:rPr>
                        <m:t>2</m:t>
                      </m:r>
                    </m:sup>
                  </m:sSubSup>
                  <m:r>
                    <a:rPr lang="en-GB" sz="1100" b="0" i="1">
                      <a:latin typeface="Cambria Math" panose="02040503050406030204" pitchFamily="18" charset="0"/>
                    </a:rPr>
                    <m:t>+</m:t>
                  </m:r>
                  <m:sSubSup>
                    <m:sSubSupPr>
                      <m:ctrlPr>
                        <a:rPr lang="en-GB" sz="1100" b="0" i="1">
                          <a:latin typeface="Cambria Math" panose="02040503050406030204" pitchFamily="18" charset="0"/>
                        </a:rPr>
                      </m:ctrlPr>
                    </m:sSubSupPr>
                    <m:e>
                      <m:r>
                        <a:rPr lang="en-GB" sz="1100" b="0" i="1">
                          <a:latin typeface="Cambria Math" panose="02040503050406030204" pitchFamily="18" charset="0"/>
                        </a:rPr>
                        <m:t>𝑋</m:t>
                      </m:r>
                    </m:e>
                    <m:sub>
                      <m:r>
                        <a:rPr lang="en-GB" sz="1100" b="0" i="1">
                          <a:latin typeface="Cambria Math" panose="02040503050406030204" pitchFamily="18" charset="0"/>
                        </a:rPr>
                        <m:t>2</m:t>
                      </m:r>
                    </m:sub>
                    <m:sup>
                      <m:r>
                        <a:rPr lang="en-GB" sz="1100" b="0" i="1">
                          <a:latin typeface="Cambria Math" panose="02040503050406030204" pitchFamily="18" charset="0"/>
                        </a:rPr>
                        <m:t>2</m:t>
                      </m:r>
                    </m:sup>
                  </m:sSubSup>
                  <m:r>
                    <a:rPr lang="en-GB" sz="1100" b="0" i="1">
                      <a:latin typeface="Cambria Math" panose="02040503050406030204" pitchFamily="18" charset="0"/>
                    </a:rPr>
                    <m:t>+…+</m:t>
                  </m:r>
                  <m:sSubSup>
                    <m:sSubSupPr>
                      <m:ctrlPr>
                        <a:rPr lang="en-GB" sz="1100" b="0" i="1">
                          <a:latin typeface="Cambria Math" panose="02040503050406030204" pitchFamily="18" charset="0"/>
                        </a:rPr>
                      </m:ctrlPr>
                    </m:sSubSupPr>
                    <m:e>
                      <m:r>
                        <a:rPr lang="en-GB" sz="1100" b="0" i="1">
                          <a:latin typeface="Cambria Math" panose="02040503050406030204" pitchFamily="18" charset="0"/>
                        </a:rPr>
                        <m:t>𝑋</m:t>
                      </m:r>
                    </m:e>
                    <m:sub>
                      <m:r>
                        <a:rPr lang="en-GB" sz="1100" b="0" i="1">
                          <a:latin typeface="Cambria Math" panose="02040503050406030204" pitchFamily="18" charset="0"/>
                        </a:rPr>
                        <m:t>𝑛</m:t>
                      </m:r>
                    </m:sub>
                    <m:sup>
                      <m:r>
                        <a:rPr lang="en-GB" sz="1100" b="0" i="1">
                          <a:latin typeface="Cambria Math" panose="02040503050406030204" pitchFamily="18" charset="0"/>
                        </a:rPr>
                        <m:t>2</m:t>
                      </m:r>
                    </m:sup>
                  </m:sSubSup>
                </m:oMath>
              </a14:m>
              <a:r>
                <a:rPr lang="en-GB" sz="1100" b="0" i="1">
                  <a:latin typeface="Cambria Math" panose="02040503050406030204" pitchFamily="18" charset="0"/>
                </a:rPr>
                <a:t> where  </a:t>
              </a:r>
              <a14:m>
                <m:oMath xmlns:m="http://schemas.openxmlformats.org/officeDocument/2006/math">
                  <m:sSub>
                    <m:sSubPr>
                      <m:ctrlPr>
                        <a:rPr lang="en-GB" sz="11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en-GB" sz="1100" b="0" i="1">
                          <a:latin typeface="Cambria Math" panose="02040503050406030204" pitchFamily="18" charset="0"/>
                        </a:rPr>
                        <m:t>𝑋</m:t>
                      </m:r>
                    </m:e>
                    <m:sub>
                      <m:r>
                        <a:rPr lang="en-GB" sz="1100" b="0" i="1">
                          <a:latin typeface="Cambria Math" panose="02040503050406030204" pitchFamily="18" charset="0"/>
                        </a:rPr>
                        <m:t>𝑖</m:t>
                      </m:r>
                    </m:sub>
                  </m:sSub>
                  <m:r>
                    <a:rPr lang="en-GB" sz="1100" b="0" i="1">
                      <a:latin typeface="Cambria Math" panose="02040503050406030204" pitchFamily="18" charset="0"/>
                    </a:rPr>
                    <m:t>∼</m:t>
                  </m:r>
                  <m:r>
                    <a:rPr lang="en-GB" sz="1100" b="0" i="1">
                      <a:latin typeface="Cambria Math" panose="02040503050406030204" pitchFamily="18" charset="0"/>
                    </a:rPr>
                    <m:t>𝑁</m:t>
                  </m:r>
                  <m:d>
                    <m:dPr>
                      <m:ctrlPr>
                        <a:rPr lang="en-GB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GB" sz="1100" b="0" i="1">
                          <a:latin typeface="Cambria Math" panose="02040503050406030204" pitchFamily="18" charset="0"/>
                        </a:rPr>
                        <m:t>0,1</m:t>
                      </m:r>
                    </m:e>
                  </m:d>
                  <m:r>
                    <a:rPr lang="en-GB" sz="1100" b="0" i="1">
                      <a:latin typeface="Cambria Math" panose="02040503050406030204" pitchFamily="18" charset="0"/>
                    </a:rPr>
                    <m:t> </m:t>
                  </m:r>
                </m:oMath>
              </a14:m>
              <a:r>
                <a:rPr lang="en-GB" sz="1100" b="0" i="1">
                  <a:latin typeface="Cambria Math" panose="02040503050406030204" pitchFamily="18" charset="0"/>
                </a:rPr>
                <a:t> are i.i.d</a:t>
              </a:r>
            </a:p>
          </xdr:txBody>
        </xdr:sp>
      </mc:Choice>
      <mc:Fallback xmlns="">
        <xdr:sp macro="" textlink="">
          <xdr:nvSpPr>
            <xdr:cNvPr id="61" name="TextBox 60">
              <a:extLst>
                <a:ext uri="{FF2B5EF4-FFF2-40B4-BE49-F238E27FC236}">
                  <a16:creationId xmlns:a16="http://schemas.microsoft.com/office/drawing/2014/main" id="{7B71A259-1247-4CF0-8B6B-310B40ADA1C4}"/>
                </a:ext>
              </a:extLst>
            </xdr:cNvPr>
            <xdr:cNvSpPr txBox="1"/>
          </xdr:nvSpPr>
          <xdr:spPr>
            <a:xfrm>
              <a:off x="4167352" y="0"/>
              <a:ext cx="3082832" cy="1715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𝑋=𝑋_1^2+𝑋_2^2+…+𝑋_𝑛^2</a:t>
              </a:r>
              <a:r>
                <a:rPr lang="en-GB" sz="1100" b="0" i="1">
                  <a:latin typeface="Cambria Math" panose="02040503050406030204" pitchFamily="18" charset="0"/>
                </a:rPr>
                <a:t> where  </a:t>
              </a:r>
              <a:r>
                <a:rPr lang="en-GB" sz="1100" b="0" i="0">
                  <a:latin typeface="Cambria Math" panose="02040503050406030204" pitchFamily="18" charset="0"/>
                </a:rPr>
                <a:t>𝑋_𝑖∼𝑁(0,1)  </a:t>
              </a:r>
              <a:r>
                <a:rPr lang="en-GB" sz="1100" b="0" i="1">
                  <a:latin typeface="Cambria Math" panose="02040503050406030204" pitchFamily="18" charset="0"/>
                </a:rPr>
                <a:t> are i.i.d</a:t>
              </a:r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0</xdr:row>
      <xdr:rowOff>0</xdr:rowOff>
    </xdr:from>
    <xdr:ext cx="1114023" cy="3744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3B61767-8F75-4576-B2B0-62E790F18E2A}"/>
                </a:ext>
              </a:extLst>
            </xdr:cNvPr>
            <xdr:cNvSpPr txBox="1"/>
          </xdr:nvSpPr>
          <xdr:spPr>
            <a:xfrm>
              <a:off x="1828800" y="0"/>
              <a:ext cx="1114023" cy="3744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𝑋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∼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𝐹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,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𝑚</m:t>
                        </m:r>
                      </m:sub>
                    </m:sSub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Sup>
                          <m:sSub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b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𝜒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</m:sub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b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/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num>
                      <m:den>
                        <m:sSubSup>
                          <m:sSubSupPr>
                            <m:ctrlPr>
                              <a:rPr lang="en-GB" sz="1100" b="0" i="1">
                                <a:latin typeface="Cambria Math" panose="02040503050406030204" pitchFamily="18" charset="0"/>
                              </a:rPr>
                            </m:ctrlPr>
                          </m:sSubSupPr>
                          <m:e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𝜒</m:t>
                            </m:r>
                          </m:e>
                          <m:sub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sub>
                          <m:sup>
                            <m:r>
                              <a:rPr lang="en-GB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b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/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𝑚</m:t>
                        </m:r>
                      </m:den>
                    </m:f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3B61767-8F75-4576-B2B0-62E790F18E2A}"/>
                </a:ext>
              </a:extLst>
            </xdr:cNvPr>
            <xdr:cNvSpPr txBox="1"/>
          </xdr:nvSpPr>
          <xdr:spPr>
            <a:xfrm>
              <a:off x="1828800" y="0"/>
              <a:ext cx="1114023" cy="3744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𝑋∼𝐹_(𝑛,𝑚)=(𝜒_𝑛^2/𝑛)/(𝜒_𝑚^2/𝑚)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3</xdr:col>
      <xdr:colOff>337885</xdr:colOff>
      <xdr:row>3</xdr:row>
      <xdr:rowOff>7770</xdr:rowOff>
    </xdr:from>
    <xdr:ext cx="11522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D9F9379-1EDB-4249-AC02-8F9E73EC0FD0}"/>
                </a:ext>
              </a:extLst>
            </xdr:cNvPr>
            <xdr:cNvSpPr txBox="1"/>
          </xdr:nvSpPr>
          <xdr:spPr>
            <a:xfrm>
              <a:off x="2776285" y="561223"/>
              <a:ext cx="11522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𝑛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D9F9379-1EDB-4249-AC02-8F9E73EC0FD0}"/>
                </a:ext>
              </a:extLst>
            </xdr:cNvPr>
            <xdr:cNvSpPr txBox="1"/>
          </xdr:nvSpPr>
          <xdr:spPr>
            <a:xfrm>
              <a:off x="2776285" y="561223"/>
              <a:ext cx="11522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𝑛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3</xdr:col>
      <xdr:colOff>352424</xdr:colOff>
      <xdr:row>4</xdr:row>
      <xdr:rowOff>9525</xdr:rowOff>
    </xdr:from>
    <xdr:ext cx="15254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0D4EEA0F-8BEC-4AE0-B0DB-C3C1818E0CC4}"/>
                </a:ext>
              </a:extLst>
            </xdr:cNvPr>
            <xdr:cNvSpPr txBox="1"/>
          </xdr:nvSpPr>
          <xdr:spPr>
            <a:xfrm>
              <a:off x="2790824" y="747462"/>
              <a:ext cx="1525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𝑚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0D4EEA0F-8BEC-4AE0-B0DB-C3C1818E0CC4}"/>
                </a:ext>
              </a:extLst>
            </xdr:cNvPr>
            <xdr:cNvSpPr txBox="1"/>
          </xdr:nvSpPr>
          <xdr:spPr>
            <a:xfrm>
              <a:off x="2790824" y="747462"/>
              <a:ext cx="1525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𝑚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5</xdr:col>
      <xdr:colOff>26128</xdr:colOff>
      <xdr:row>7</xdr:row>
      <xdr:rowOff>4603</xdr:rowOff>
    </xdr:from>
    <xdr:ext cx="7315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F70716F-9EE9-4E54-9D46-AA6AE4B8A418}"/>
                </a:ext>
              </a:extLst>
            </xdr:cNvPr>
            <xdr:cNvSpPr txBox="1"/>
          </xdr:nvSpPr>
          <xdr:spPr>
            <a:xfrm>
              <a:off x="4803868" y="919003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𝑎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F70716F-9EE9-4E54-9D46-AA6AE4B8A418}"/>
                </a:ext>
              </a:extLst>
            </xdr:cNvPr>
            <xdr:cNvSpPr txBox="1"/>
          </xdr:nvSpPr>
          <xdr:spPr>
            <a:xfrm>
              <a:off x="4803868" y="919003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(𝑋≤𝑎)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</xdr:col>
      <xdr:colOff>281939</xdr:colOff>
      <xdr:row>6</xdr:row>
      <xdr:rowOff>178526</xdr:rowOff>
    </xdr:from>
    <xdr:ext cx="11394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545F529E-C272-434D-A3AF-F579ADF1E3BA}"/>
                </a:ext>
              </a:extLst>
            </xdr:cNvPr>
            <xdr:cNvSpPr txBox="1"/>
          </xdr:nvSpPr>
          <xdr:spPr>
            <a:xfrm>
              <a:off x="4450079" y="910046"/>
              <a:ext cx="1139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𝑎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545F529E-C272-434D-A3AF-F579ADF1E3BA}"/>
                </a:ext>
              </a:extLst>
            </xdr:cNvPr>
            <xdr:cNvSpPr txBox="1"/>
          </xdr:nvSpPr>
          <xdr:spPr>
            <a:xfrm>
              <a:off x="4450079" y="910046"/>
              <a:ext cx="1139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𝑎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0</xdr:col>
      <xdr:colOff>561702</xdr:colOff>
      <xdr:row>6</xdr:row>
      <xdr:rowOff>174420</xdr:rowOff>
    </xdr:from>
    <xdr:ext cx="149772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85F9E3A2-B63E-4581-ABE1-BB450F4044B0}"/>
                </a:ext>
              </a:extLst>
            </xdr:cNvPr>
            <xdr:cNvSpPr txBox="1"/>
          </xdr:nvSpPr>
          <xdr:spPr>
            <a:xfrm>
              <a:off x="561702" y="905940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𝑐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𝑤h𝑒𝑟𝑒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𝑐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85F9E3A2-B63E-4581-ABE1-BB450F4044B0}"/>
                </a:ext>
              </a:extLst>
            </xdr:cNvPr>
            <xdr:cNvSpPr txBox="1"/>
          </xdr:nvSpPr>
          <xdr:spPr>
            <a:xfrm>
              <a:off x="561702" y="905940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𝑐 𝑤ℎ𝑒𝑟𝑒 </a:t>
              </a:r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(𝑋≤𝑐)=𝑏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0</xdr:col>
      <xdr:colOff>273231</xdr:colOff>
      <xdr:row>7</xdr:row>
      <xdr:rowOff>0</xdr:rowOff>
    </xdr:from>
    <xdr:ext cx="11099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F4956008-00B4-4F28-92B8-8B0F9AB8CF34}"/>
                </a:ext>
              </a:extLst>
            </xdr:cNvPr>
            <xdr:cNvSpPr txBox="1"/>
          </xdr:nvSpPr>
          <xdr:spPr>
            <a:xfrm>
              <a:off x="273231" y="914400"/>
              <a:ext cx="1109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F4956008-00B4-4F28-92B8-8B0F9AB8CF34}"/>
                </a:ext>
              </a:extLst>
            </xdr:cNvPr>
            <xdr:cNvSpPr txBox="1"/>
          </xdr:nvSpPr>
          <xdr:spPr>
            <a:xfrm>
              <a:off x="273231" y="914400"/>
              <a:ext cx="1109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𝑏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</xdr:col>
      <xdr:colOff>0</xdr:colOff>
      <xdr:row>7</xdr:row>
      <xdr:rowOff>0</xdr:rowOff>
    </xdr:from>
    <xdr:ext cx="149772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19F35AC6-CDF7-4308-AF8C-8C83A9906F58}"/>
                </a:ext>
              </a:extLst>
            </xdr:cNvPr>
            <xdr:cNvSpPr txBox="1"/>
          </xdr:nvSpPr>
          <xdr:spPr>
            <a:xfrm>
              <a:off x="2034540" y="914400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𝑐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𝑤h𝑒𝑟𝑒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≥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𝑐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19F35AC6-CDF7-4308-AF8C-8C83A9906F58}"/>
                </a:ext>
              </a:extLst>
            </xdr:cNvPr>
            <xdr:cNvSpPr txBox="1"/>
          </xdr:nvSpPr>
          <xdr:spPr>
            <a:xfrm>
              <a:off x="2034540" y="914400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𝑐 𝑤ℎ𝑒𝑟𝑒 </a:t>
              </a:r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(𝑋≥𝑐)=𝑏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5</xdr:col>
      <xdr:colOff>798640</xdr:colOff>
      <xdr:row>7</xdr:row>
      <xdr:rowOff>4604</xdr:rowOff>
    </xdr:from>
    <xdr:ext cx="7315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87F638A7-D08A-4833-ACF4-F71E8D42F46F}"/>
                </a:ext>
              </a:extLst>
            </xdr:cNvPr>
            <xdr:cNvSpPr txBox="1"/>
          </xdr:nvSpPr>
          <xdr:spPr>
            <a:xfrm>
              <a:off x="5576380" y="919004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≥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𝑎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87F638A7-D08A-4833-ACF4-F71E8D42F46F}"/>
                </a:ext>
              </a:extLst>
            </xdr:cNvPr>
            <xdr:cNvSpPr txBox="1"/>
          </xdr:nvSpPr>
          <xdr:spPr>
            <a:xfrm>
              <a:off x="5576380" y="919004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(𝑋≥𝑎)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557349</xdr:colOff>
      <xdr:row>8</xdr:row>
      <xdr:rowOff>178775</xdr:rowOff>
    </xdr:from>
    <xdr:ext cx="731520" cy="17222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CFD47EB-FE87-41A3-A464-7762C90B5FFC}"/>
                </a:ext>
              </a:extLst>
            </xdr:cNvPr>
            <xdr:cNvSpPr txBox="1"/>
          </xdr:nvSpPr>
          <xdr:spPr>
            <a:xfrm>
              <a:off x="3254829" y="4567895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𝑐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CFD47EB-FE87-41A3-A464-7762C90B5FFC}"/>
                </a:ext>
              </a:extLst>
            </xdr:cNvPr>
            <xdr:cNvSpPr txBox="1"/>
          </xdr:nvSpPr>
          <xdr:spPr>
            <a:xfrm>
              <a:off x="3254829" y="4567895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(𝑋≤𝑐)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277586</xdr:colOff>
      <xdr:row>8</xdr:row>
      <xdr:rowOff>174172</xdr:rowOff>
    </xdr:from>
    <xdr:ext cx="101246" cy="17222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ABB8228-3E10-40D8-8539-6681DB59B38D}"/>
                </a:ext>
              </a:extLst>
            </xdr:cNvPr>
            <xdr:cNvSpPr txBox="1"/>
          </xdr:nvSpPr>
          <xdr:spPr>
            <a:xfrm>
              <a:off x="2306683" y="1637212"/>
              <a:ext cx="1012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𝑐</m:t>
                    </m:r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ABB8228-3E10-40D8-8539-6681DB59B38D}"/>
                </a:ext>
              </a:extLst>
            </xdr:cNvPr>
            <xdr:cNvSpPr txBox="1"/>
          </xdr:nvSpPr>
          <xdr:spPr>
            <a:xfrm>
              <a:off x="2306683" y="1637212"/>
              <a:ext cx="1012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𝑐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</xdr:col>
      <xdr:colOff>17418</xdr:colOff>
      <xdr:row>0</xdr:row>
      <xdr:rowOff>26126</xdr:rowOff>
    </xdr:from>
    <xdr:ext cx="692562" cy="358368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FFE2E046-2897-4A27-BDD4-796ECBA03A15}"/>
                </a:ext>
              </a:extLst>
            </xdr:cNvPr>
            <xdr:cNvSpPr txBox="1"/>
          </xdr:nvSpPr>
          <xdr:spPr>
            <a:xfrm>
              <a:off x="2455818" y="26126"/>
              <a:ext cx="692562" cy="35836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𝑋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∼</m:t>
                    </m:r>
                    <m:sSub>
                      <m:sSub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𝑈</m:t>
                        </m:r>
                      </m:e>
                      <m:sub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[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𝑎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,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𝑏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]</m:t>
                        </m:r>
                      </m:sub>
                    </m:sSub>
                  </m:oMath>
                </m:oMathPara>
              </a14:m>
              <a:endParaRPr lang="en-GB" sz="1100" b="0"/>
            </a:p>
            <a:p>
              <a:pPr/>
              <a:endParaRPr lang="en-GB" sz="1100" b="0"/>
            </a:p>
          </xdr:txBody>
        </xdr:sp>
      </mc:Choice>
      <mc:Fallback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FFE2E046-2897-4A27-BDD4-796ECBA03A15}"/>
                </a:ext>
              </a:extLst>
            </xdr:cNvPr>
            <xdr:cNvSpPr txBox="1"/>
          </xdr:nvSpPr>
          <xdr:spPr>
            <a:xfrm>
              <a:off x="2455818" y="26126"/>
              <a:ext cx="692562" cy="35836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𝑋∼𝑈_([𝑎,𝑏])</a:t>
              </a:r>
              <a:endParaRPr lang="en-GB" sz="1100" b="0"/>
            </a:p>
            <a:p>
              <a:pPr/>
              <a:endParaRPr lang="en-GB" sz="1100" b="0"/>
            </a:p>
          </xdr:txBody>
        </xdr:sp>
      </mc:Fallback>
    </mc:AlternateContent>
    <xdr:clientData/>
  </xdr:oneCellAnchor>
  <xdr:oneCellAnchor>
    <xdr:from>
      <xdr:col>2</xdr:col>
      <xdr:colOff>268992</xdr:colOff>
      <xdr:row>4</xdr:row>
      <xdr:rowOff>181505</xdr:rowOff>
    </xdr:from>
    <xdr:ext cx="112980" cy="17222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6A65BC14-F17D-4FA0-A0C4-9AAC5F43826A}"/>
                </a:ext>
              </a:extLst>
            </xdr:cNvPr>
            <xdr:cNvSpPr txBox="1"/>
          </xdr:nvSpPr>
          <xdr:spPr>
            <a:xfrm>
              <a:off x="1488192" y="730145"/>
              <a:ext cx="11298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𝜇</m:t>
                    </m:r>
                  </m:oMath>
                </m:oMathPara>
              </a14:m>
              <a:endParaRPr lang="en-GB" sz="1100" b="0"/>
            </a:p>
          </xdr:txBody>
        </xdr:sp>
      </mc:Choice>
      <mc:Fallback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6A65BC14-F17D-4FA0-A0C4-9AAC5F43826A}"/>
                </a:ext>
              </a:extLst>
            </xdr:cNvPr>
            <xdr:cNvSpPr txBox="1"/>
          </xdr:nvSpPr>
          <xdr:spPr>
            <a:xfrm>
              <a:off x="1488192" y="730145"/>
              <a:ext cx="11298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𝜇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2</xdr:col>
      <xdr:colOff>263663</xdr:colOff>
      <xdr:row>5</xdr:row>
      <xdr:rowOff>180474</xdr:rowOff>
    </xdr:from>
    <xdr:ext cx="188065" cy="175369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88B8A23A-0060-4C66-9F8B-3344FABCCEEB}"/>
                </a:ext>
              </a:extLst>
            </xdr:cNvPr>
            <xdr:cNvSpPr txBox="1"/>
          </xdr:nvSpPr>
          <xdr:spPr>
            <a:xfrm>
              <a:off x="2351543" y="4020954"/>
              <a:ext cx="188065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𝜎</m:t>
                        </m:r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 b="0"/>
            </a:p>
          </xdr:txBody>
        </xdr:sp>
      </mc:Choice>
      <mc:Fallback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88B8A23A-0060-4C66-9F8B-3344FABCCEEB}"/>
                </a:ext>
              </a:extLst>
            </xdr:cNvPr>
            <xdr:cNvSpPr txBox="1"/>
          </xdr:nvSpPr>
          <xdr:spPr>
            <a:xfrm>
              <a:off x="2351543" y="4020954"/>
              <a:ext cx="188065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𝜎^2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0</xdr:col>
      <xdr:colOff>587828</xdr:colOff>
      <xdr:row>9</xdr:row>
      <xdr:rowOff>4603</xdr:rowOff>
    </xdr:from>
    <xdr:ext cx="1497723" cy="17222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FB21D771-F721-4467-A5AB-D4B16428B7E2}"/>
                </a:ext>
              </a:extLst>
            </xdr:cNvPr>
            <xdr:cNvSpPr txBox="1"/>
          </xdr:nvSpPr>
          <xdr:spPr>
            <a:xfrm>
              <a:off x="587828" y="4576603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𝑑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𝑤h𝑒𝑟𝑒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𝑑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𝑐</m:t>
                    </m:r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FB21D771-F721-4467-A5AB-D4B16428B7E2}"/>
                </a:ext>
              </a:extLst>
            </xdr:cNvPr>
            <xdr:cNvSpPr txBox="1"/>
          </xdr:nvSpPr>
          <xdr:spPr>
            <a:xfrm>
              <a:off x="587828" y="4576603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𝑑 𝑤ℎ𝑒𝑟𝑒 </a:t>
              </a:r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(𝑋≤𝑑)=𝑐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0</xdr:col>
      <xdr:colOff>316774</xdr:colOff>
      <xdr:row>8</xdr:row>
      <xdr:rowOff>165463</xdr:rowOff>
    </xdr:from>
    <xdr:ext cx="101245" cy="17222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3E601516-462E-4A44-AB8D-B2273FC37CF0}"/>
                </a:ext>
              </a:extLst>
            </xdr:cNvPr>
            <xdr:cNvSpPr txBox="1"/>
          </xdr:nvSpPr>
          <xdr:spPr>
            <a:xfrm>
              <a:off x="316774" y="1628503"/>
              <a:ext cx="10124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𝑐</m:t>
                    </m:r>
                  </m:oMath>
                </m:oMathPara>
              </a14:m>
              <a:endParaRPr lang="en-GB" sz="1100" b="0"/>
            </a:p>
          </xdr:txBody>
        </xdr:sp>
      </mc:Choice>
      <mc:Fallback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3E601516-462E-4A44-AB8D-B2273FC37CF0}"/>
                </a:ext>
              </a:extLst>
            </xdr:cNvPr>
            <xdr:cNvSpPr txBox="1"/>
          </xdr:nvSpPr>
          <xdr:spPr>
            <a:xfrm>
              <a:off x="316774" y="1628503"/>
              <a:ext cx="10124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𝑐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2</xdr:col>
      <xdr:colOff>250411</xdr:colOff>
      <xdr:row>7</xdr:row>
      <xdr:rowOff>8196</xdr:rowOff>
    </xdr:from>
    <xdr:ext cx="117853" cy="17222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1EED9E62-5B63-45FF-8356-8FF28BB117B9}"/>
                </a:ext>
              </a:extLst>
            </xdr:cNvPr>
            <xdr:cNvSpPr txBox="1"/>
          </xdr:nvSpPr>
          <xdr:spPr>
            <a:xfrm>
              <a:off x="2338291" y="4214436"/>
              <a:ext cx="1178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𝜎</m:t>
                    </m:r>
                  </m:oMath>
                </m:oMathPara>
              </a14:m>
              <a:endParaRPr lang="en-GB" sz="1100" b="0"/>
            </a:p>
          </xdr:txBody>
        </xdr:sp>
      </mc:Choice>
      <mc:Fallback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1EED9E62-5B63-45FF-8356-8FF28BB117B9}"/>
                </a:ext>
              </a:extLst>
            </xdr:cNvPr>
            <xdr:cNvSpPr txBox="1"/>
          </xdr:nvSpPr>
          <xdr:spPr>
            <a:xfrm>
              <a:off x="2338291" y="4214436"/>
              <a:ext cx="1178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𝜎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2</xdr:col>
      <xdr:colOff>248194</xdr:colOff>
      <xdr:row>1</xdr:row>
      <xdr:rowOff>169818</xdr:rowOff>
    </xdr:from>
    <xdr:ext cx="112980" cy="17222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91F4DD5A-5A9E-4C6F-938C-32BDC9D50D9B}"/>
                </a:ext>
              </a:extLst>
            </xdr:cNvPr>
            <xdr:cNvSpPr txBox="1"/>
          </xdr:nvSpPr>
          <xdr:spPr>
            <a:xfrm>
              <a:off x="1467394" y="352698"/>
              <a:ext cx="11298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𝑎</m:t>
                    </m:r>
                  </m:oMath>
                </m:oMathPara>
              </a14:m>
              <a:endParaRPr lang="en-GB" sz="1100" b="0"/>
            </a:p>
          </xdr:txBody>
        </xdr:sp>
      </mc:Choice>
      <mc:Fallback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91F4DD5A-5A9E-4C6F-938C-32BDC9D50D9B}"/>
                </a:ext>
              </a:extLst>
            </xdr:cNvPr>
            <xdr:cNvSpPr txBox="1"/>
          </xdr:nvSpPr>
          <xdr:spPr>
            <a:xfrm>
              <a:off x="1467394" y="352698"/>
              <a:ext cx="11298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𝑎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2</xdr:col>
      <xdr:colOff>248194</xdr:colOff>
      <xdr:row>2</xdr:row>
      <xdr:rowOff>169818</xdr:rowOff>
    </xdr:from>
    <xdr:ext cx="112980" cy="17222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FC8DCF6A-BF90-42F3-8E6A-9C1C9EB73FA6}"/>
                </a:ext>
              </a:extLst>
            </xdr:cNvPr>
            <xdr:cNvSpPr txBox="1"/>
          </xdr:nvSpPr>
          <xdr:spPr>
            <a:xfrm>
              <a:off x="1467394" y="352698"/>
              <a:ext cx="11298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 b="0"/>
            </a:p>
          </xdr:txBody>
        </xdr:sp>
      </mc:Choice>
      <mc:Fallback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FC8DCF6A-BF90-42F3-8E6A-9C1C9EB73FA6}"/>
                </a:ext>
              </a:extLst>
            </xdr:cNvPr>
            <xdr:cNvSpPr txBox="1"/>
          </xdr:nvSpPr>
          <xdr:spPr>
            <a:xfrm>
              <a:off x="1467394" y="352698"/>
              <a:ext cx="11298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𝑏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5</xdr:col>
      <xdr:colOff>0</xdr:colOff>
      <xdr:row>9</xdr:row>
      <xdr:rowOff>0</xdr:rowOff>
    </xdr:from>
    <xdr:ext cx="731520" cy="17222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B85BDD41-D660-4D4B-8A80-5A6292468BB6}"/>
                </a:ext>
              </a:extLst>
            </xdr:cNvPr>
            <xdr:cNvSpPr txBox="1"/>
          </xdr:nvSpPr>
          <xdr:spPr>
            <a:xfrm>
              <a:off x="3248297" y="1645920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≥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𝑐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B85BDD41-D660-4D4B-8A80-5A6292468BB6}"/>
                </a:ext>
              </a:extLst>
            </xdr:cNvPr>
            <xdr:cNvSpPr txBox="1"/>
          </xdr:nvSpPr>
          <xdr:spPr>
            <a:xfrm>
              <a:off x="3248297" y="1645920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(𝑋≥𝑐)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669</xdr:colOff>
      <xdr:row>0</xdr:row>
      <xdr:rowOff>0</xdr:rowOff>
    </xdr:from>
    <xdr:ext cx="4267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41891BB-27DD-4DA9-A588-29BCA62DCBC8}"/>
                </a:ext>
              </a:extLst>
            </xdr:cNvPr>
            <xdr:cNvSpPr txBox="1"/>
          </xdr:nvSpPr>
          <xdr:spPr>
            <a:xfrm>
              <a:off x="3501515" y="0"/>
              <a:ext cx="4267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𝑋</m:t>
                    </m:r>
                    <m:r>
                      <a:rPr lang="en-GB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∼</m:t>
                    </m:r>
                    <m:sSub>
                      <m:sSubPr>
                        <m:ctrlP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e>
                      <m:sub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𝜈</m:t>
                        </m:r>
                      </m:sub>
                    </m:sSub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41891BB-27DD-4DA9-A588-29BCA62DCBC8}"/>
                </a:ext>
              </a:extLst>
            </xdr:cNvPr>
            <xdr:cNvSpPr txBox="1"/>
          </xdr:nvSpPr>
          <xdr:spPr>
            <a:xfrm>
              <a:off x="3501515" y="0"/>
              <a:ext cx="4267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𝑋∼𝑡_𝜈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4</xdr:col>
      <xdr:colOff>51287</xdr:colOff>
      <xdr:row>2</xdr:row>
      <xdr:rowOff>367</xdr:rowOff>
    </xdr:from>
    <xdr:ext cx="62106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DCC2DD0-DD07-4E9A-8197-C4853FF5600B}"/>
                </a:ext>
              </a:extLst>
            </xdr:cNvPr>
            <xdr:cNvSpPr txBox="1"/>
          </xdr:nvSpPr>
          <xdr:spPr>
            <a:xfrm>
              <a:off x="5080487" y="363782"/>
              <a:ext cx="6210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𝜈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𝑛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−1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DCC2DD0-DD07-4E9A-8197-C4853FF5600B}"/>
                </a:ext>
              </a:extLst>
            </xdr:cNvPr>
            <xdr:cNvSpPr txBox="1"/>
          </xdr:nvSpPr>
          <xdr:spPr>
            <a:xfrm>
              <a:off x="5080487" y="363782"/>
              <a:ext cx="6210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𝜈=𝑛−1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9</xdr:col>
      <xdr:colOff>123091</xdr:colOff>
      <xdr:row>3</xdr:row>
      <xdr:rowOff>29308</xdr:rowOff>
    </xdr:from>
    <xdr:ext cx="59888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7DDB9940-E547-B1BD-E195-DA48E59D92EE}"/>
                </a:ext>
              </a:extLst>
            </xdr:cNvPr>
            <xdr:cNvSpPr txBox="1"/>
          </xdr:nvSpPr>
          <xdr:spPr>
            <a:xfrm>
              <a:off x="9114691" y="574431"/>
              <a:ext cx="59888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𝔼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</a:rPr>
                      <m:t>=0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7DDB9940-E547-B1BD-E195-DA48E59D92EE}"/>
                </a:ext>
              </a:extLst>
            </xdr:cNvPr>
            <xdr:cNvSpPr txBox="1"/>
          </xdr:nvSpPr>
          <xdr:spPr>
            <a:xfrm>
              <a:off x="9114691" y="574431"/>
              <a:ext cx="59888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𝔼</a:t>
              </a:r>
              <a:r>
                <a:rPr lang="en-GB" sz="1100" b="0" i="0">
                  <a:latin typeface="Cambria Math" panose="02040503050406030204" pitchFamily="18" charset="0"/>
                </a:rPr>
                <a:t>(𝑋)=0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9</xdr:col>
      <xdr:colOff>111368</xdr:colOff>
      <xdr:row>4</xdr:row>
      <xdr:rowOff>105508</xdr:rowOff>
    </xdr:from>
    <xdr:ext cx="849463" cy="28988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1D1573D9-6103-405E-B9D2-D780E87D7C06}"/>
                </a:ext>
              </a:extLst>
            </xdr:cNvPr>
            <xdr:cNvSpPr txBox="1"/>
          </xdr:nvSpPr>
          <xdr:spPr>
            <a:xfrm>
              <a:off x="9102968" y="832339"/>
              <a:ext cx="849463" cy="2898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𝑉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𝜈</m:t>
                        </m:r>
                      </m:num>
                      <m:den>
                        <m:r>
                          <a:rPr lang="en-GB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𝜈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−2</m:t>
                        </m:r>
                      </m:den>
                    </m:f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1D1573D9-6103-405E-B9D2-D780E87D7C06}"/>
                </a:ext>
              </a:extLst>
            </xdr:cNvPr>
            <xdr:cNvSpPr txBox="1"/>
          </xdr:nvSpPr>
          <xdr:spPr>
            <a:xfrm>
              <a:off x="9102968" y="832339"/>
              <a:ext cx="849463" cy="2898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𝑉(𝑋)=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𝜈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/(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𝜈</a:t>
              </a:r>
              <a:r>
                <a:rPr lang="en-GB" sz="1100" b="0" i="0">
                  <a:latin typeface="Cambria Math" panose="02040503050406030204" pitchFamily="18" charset="0"/>
                </a:rPr>
                <a:t>−2)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6</xdr:col>
      <xdr:colOff>26128</xdr:colOff>
      <xdr:row>7</xdr:row>
      <xdr:rowOff>4603</xdr:rowOff>
    </xdr:from>
    <xdr:ext cx="7315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CB005C68-5FE4-4929-A468-2566357EEEFD}"/>
                </a:ext>
              </a:extLst>
            </xdr:cNvPr>
            <xdr:cNvSpPr txBox="1"/>
          </xdr:nvSpPr>
          <xdr:spPr>
            <a:xfrm>
              <a:off x="4735288" y="1284763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𝑎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CB005C68-5FE4-4929-A468-2566357EEEFD}"/>
                </a:ext>
              </a:extLst>
            </xdr:cNvPr>
            <xdr:cNvSpPr txBox="1"/>
          </xdr:nvSpPr>
          <xdr:spPr>
            <a:xfrm>
              <a:off x="4735288" y="1284763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(𝑋≤𝑎)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5</xdr:col>
      <xdr:colOff>281939</xdr:colOff>
      <xdr:row>6</xdr:row>
      <xdr:rowOff>178526</xdr:rowOff>
    </xdr:from>
    <xdr:ext cx="11394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E0EC5102-6F60-4AB1-A966-065DCE21FA51}"/>
                </a:ext>
              </a:extLst>
            </xdr:cNvPr>
            <xdr:cNvSpPr txBox="1"/>
          </xdr:nvSpPr>
          <xdr:spPr>
            <a:xfrm>
              <a:off x="4381499" y="1275806"/>
              <a:ext cx="1139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𝑎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E0EC5102-6F60-4AB1-A966-065DCE21FA51}"/>
                </a:ext>
              </a:extLst>
            </xdr:cNvPr>
            <xdr:cNvSpPr txBox="1"/>
          </xdr:nvSpPr>
          <xdr:spPr>
            <a:xfrm>
              <a:off x="4381499" y="1275806"/>
              <a:ext cx="1139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𝑎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0</xdr:col>
      <xdr:colOff>561702</xdr:colOff>
      <xdr:row>6</xdr:row>
      <xdr:rowOff>174420</xdr:rowOff>
    </xdr:from>
    <xdr:ext cx="149772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8663CE3E-E9AE-4B85-B11F-16A596173629}"/>
                </a:ext>
              </a:extLst>
            </xdr:cNvPr>
            <xdr:cNvSpPr txBox="1"/>
          </xdr:nvSpPr>
          <xdr:spPr>
            <a:xfrm>
              <a:off x="561702" y="1271700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𝑐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𝑤h𝑒𝑟𝑒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𝑐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8663CE3E-E9AE-4B85-B11F-16A596173629}"/>
                </a:ext>
              </a:extLst>
            </xdr:cNvPr>
            <xdr:cNvSpPr txBox="1"/>
          </xdr:nvSpPr>
          <xdr:spPr>
            <a:xfrm>
              <a:off x="561702" y="1271700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𝑐 𝑤ℎ𝑒𝑟𝑒 </a:t>
              </a:r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(𝑋≤𝑐)=𝑏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0</xdr:col>
      <xdr:colOff>273231</xdr:colOff>
      <xdr:row>7</xdr:row>
      <xdr:rowOff>0</xdr:rowOff>
    </xdr:from>
    <xdr:ext cx="11099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D0A7C316-3CE4-4236-B18E-B999C41F4935}"/>
                </a:ext>
              </a:extLst>
            </xdr:cNvPr>
            <xdr:cNvSpPr txBox="1"/>
          </xdr:nvSpPr>
          <xdr:spPr>
            <a:xfrm>
              <a:off x="273231" y="1280160"/>
              <a:ext cx="1109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D0A7C316-3CE4-4236-B18E-B999C41F4935}"/>
                </a:ext>
              </a:extLst>
            </xdr:cNvPr>
            <xdr:cNvSpPr txBox="1"/>
          </xdr:nvSpPr>
          <xdr:spPr>
            <a:xfrm>
              <a:off x="273231" y="1280160"/>
              <a:ext cx="11099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𝑏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2</xdr:col>
      <xdr:colOff>0</xdr:colOff>
      <xdr:row>7</xdr:row>
      <xdr:rowOff>0</xdr:rowOff>
    </xdr:from>
    <xdr:ext cx="149772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BB2F41D8-DE5F-4C05-BC96-474C84FD8357}"/>
                </a:ext>
              </a:extLst>
            </xdr:cNvPr>
            <xdr:cNvSpPr txBox="1"/>
          </xdr:nvSpPr>
          <xdr:spPr>
            <a:xfrm>
              <a:off x="2011680" y="1280160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𝑐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𝑤h𝑒𝑟𝑒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≥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𝑐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BB2F41D8-DE5F-4C05-BC96-474C84FD8357}"/>
                </a:ext>
              </a:extLst>
            </xdr:cNvPr>
            <xdr:cNvSpPr txBox="1"/>
          </xdr:nvSpPr>
          <xdr:spPr>
            <a:xfrm>
              <a:off x="2011680" y="1280160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𝑐 𝑤ℎ𝑒𝑟𝑒 </a:t>
              </a:r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(𝑋≥𝑐)=𝑏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6</xdr:col>
      <xdr:colOff>798640</xdr:colOff>
      <xdr:row>7</xdr:row>
      <xdr:rowOff>4604</xdr:rowOff>
    </xdr:from>
    <xdr:ext cx="7315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F20EA69E-ADF8-4DA4-9280-0340AD35E503}"/>
                </a:ext>
              </a:extLst>
            </xdr:cNvPr>
            <xdr:cNvSpPr txBox="1"/>
          </xdr:nvSpPr>
          <xdr:spPr>
            <a:xfrm>
              <a:off x="5507800" y="1284764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≥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𝑎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F20EA69E-ADF8-4DA4-9280-0340AD35E503}"/>
                </a:ext>
              </a:extLst>
            </xdr:cNvPr>
            <xdr:cNvSpPr txBox="1"/>
          </xdr:nvSpPr>
          <xdr:spPr>
            <a:xfrm>
              <a:off x="5507800" y="1284764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(𝑋≥𝑎)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3</xdr:col>
      <xdr:colOff>5861</xdr:colOff>
      <xdr:row>6</xdr:row>
      <xdr:rowOff>169985</xdr:rowOff>
    </xdr:from>
    <xdr:ext cx="149772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2B3F2FD1-D9C9-8A41-55EB-60709578E813}"/>
                </a:ext>
              </a:extLst>
            </xdr:cNvPr>
            <xdr:cNvSpPr txBox="1"/>
          </xdr:nvSpPr>
          <xdr:spPr>
            <a:xfrm>
              <a:off x="3505199" y="1260231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𝑐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𝑤h𝑒𝑟𝑒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|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|≥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𝑐</m:t>
                        </m:r>
                      </m:e>
                    </m:d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r>
                      <a:rPr lang="en-GB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𝑏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2B3F2FD1-D9C9-8A41-55EB-60709578E813}"/>
                </a:ext>
              </a:extLst>
            </xdr:cNvPr>
            <xdr:cNvSpPr txBox="1"/>
          </xdr:nvSpPr>
          <xdr:spPr>
            <a:xfrm>
              <a:off x="3505199" y="1260231"/>
              <a:ext cx="14977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𝑐 𝑤ℎ𝑒𝑟𝑒 </a:t>
              </a:r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(|𝑋|≥𝑐)=𝑏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</xdr:col>
      <xdr:colOff>707200</xdr:colOff>
      <xdr:row>6</xdr:row>
      <xdr:rowOff>168727</xdr:rowOff>
    </xdr:from>
    <xdr:ext cx="7315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C8BB37EF-1203-A1E8-9F76-F3A92E4F338E}"/>
                </a:ext>
              </a:extLst>
            </xdr:cNvPr>
            <xdr:cNvSpPr txBox="1"/>
          </xdr:nvSpPr>
          <xdr:spPr>
            <a:xfrm>
              <a:off x="7934477" y="1258973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ℙ</m:t>
                    </m:r>
                    <m:d>
                      <m:dPr>
                        <m:ctrlP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|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𝑋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|≥</m:t>
                        </m:r>
                        <m:r>
                          <a:rPr lang="en-GB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𝑎</m:t>
                        </m:r>
                      </m:e>
                    </m:d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C8BB37EF-1203-A1E8-9F76-F3A92E4F338E}"/>
                </a:ext>
              </a:extLst>
            </xdr:cNvPr>
            <xdr:cNvSpPr txBox="1"/>
          </xdr:nvSpPr>
          <xdr:spPr>
            <a:xfrm>
              <a:off x="7934477" y="1258973"/>
              <a:ext cx="731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ℙ</a:t>
              </a:r>
              <a:r>
                <a:rPr lang="en-GB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(|𝑋|≥𝑎)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4</xdr:col>
      <xdr:colOff>268164</xdr:colOff>
      <xdr:row>3</xdr:row>
      <xdr:rowOff>12090</xdr:rowOff>
    </xdr:from>
    <xdr:ext cx="11522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F0BB7AF4-6A3D-406A-F24C-0729189CBB04}"/>
                </a:ext>
              </a:extLst>
            </xdr:cNvPr>
            <xdr:cNvSpPr txBox="1"/>
          </xdr:nvSpPr>
          <xdr:spPr>
            <a:xfrm>
              <a:off x="5297364" y="557213"/>
              <a:ext cx="11522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𝑛</m:t>
                    </m:r>
                  </m:oMath>
                </m:oMathPara>
              </a14:m>
              <a:endParaRPr lang="en-GB" sz="1100" b="0"/>
            </a:p>
          </xdr:txBody>
        </xdr:sp>
      </mc:Choice>
      <mc:Fallback xmlns="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F0BB7AF4-6A3D-406A-F24C-0729189CBB04}"/>
                </a:ext>
              </a:extLst>
            </xdr:cNvPr>
            <xdr:cNvSpPr txBox="1"/>
          </xdr:nvSpPr>
          <xdr:spPr>
            <a:xfrm>
              <a:off x="5297364" y="557213"/>
              <a:ext cx="11522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𝑛</a:t>
              </a:r>
              <a:endParaRPr lang="en-GB" sz="1100" b="0"/>
            </a:p>
          </xdr:txBody>
        </xdr:sp>
      </mc:Fallback>
    </mc:AlternateContent>
    <xdr:clientData/>
  </xdr:oneCellAnchor>
  <xdr:oneCellAnchor>
    <xdr:from>
      <xdr:col>6</xdr:col>
      <xdr:colOff>400092</xdr:colOff>
      <xdr:row>0</xdr:row>
      <xdr:rowOff>160772</xdr:rowOff>
    </xdr:from>
    <xdr:ext cx="3407921" cy="27655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462360C0-EED6-3899-649A-0625F9769C6C}"/>
                </a:ext>
              </a:extLst>
            </xdr:cNvPr>
            <xdr:cNvSpPr txBox="1"/>
          </xdr:nvSpPr>
          <xdr:spPr>
            <a:xfrm>
              <a:off x="7140526" y="160772"/>
              <a:ext cx="3407921" cy="2765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en-GB" sz="1100" b="0" i="1">
                      <a:latin typeface="Cambria Math" panose="02040503050406030204" pitchFamily="18" charset="0"/>
                    </a:rPr>
                    <m:t>𝑋</m:t>
                  </m:r>
                  <m:r>
                    <a:rPr lang="en-GB" sz="1100" b="0" i="1">
                      <a:latin typeface="Cambria Math" panose="02040503050406030204" pitchFamily="18" charset="0"/>
                    </a:rPr>
                    <m:t>=</m:t>
                  </m:r>
                  <m:f>
                    <m:fPr>
                      <m:ctrlPr>
                        <a:rPr lang="en-GB" sz="1100" b="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n-GB" sz="1100" b="0" i="1">
                          <a:latin typeface="Cambria Math" panose="02040503050406030204" pitchFamily="18" charset="0"/>
                        </a:rPr>
                        <m:t>𝑌</m:t>
                      </m:r>
                    </m:num>
                    <m:den>
                      <m:rad>
                        <m:radPr>
                          <m:degHide m:val="on"/>
                          <m:ctrlPr>
                            <a:rPr lang="en-GB" sz="1100" b="0" i="1">
                              <a:latin typeface="Cambria Math" panose="02040503050406030204" pitchFamily="18" charset="0"/>
                            </a:rPr>
                          </m:ctrlPr>
                        </m:radPr>
                        <m:deg/>
                        <m:e>
                          <m:sSup>
                            <m:sSupPr>
                              <m:ctrlPr>
                                <a:rPr lang="en-GB" sz="1100" b="0" i="1">
                                  <a:latin typeface="Cambria Math" panose="02040503050406030204" pitchFamily="18" charset="0"/>
                                </a:rPr>
                              </m:ctrlPr>
                            </m:sSupPr>
                            <m:e>
                              <m:r>
                                <a:rPr lang="en-GB" sz="1100" b="0" i="1">
                                  <a:latin typeface="Cambria Math" panose="02040503050406030204" pitchFamily="18" charset="0"/>
                                </a:rPr>
                                <m:t>𝑍</m:t>
                              </m:r>
                            </m:e>
                            <m:sup>
                              <m:r>
                                <a:rPr lang="en-GB" sz="1100" b="0" i="1">
                                  <a:latin typeface="Cambria Math" panose="02040503050406030204" pitchFamily="18" charset="0"/>
                                </a:rPr>
                                <m:t>2</m:t>
                              </m:r>
                            </m:sup>
                          </m:sSup>
                          <m:r>
                            <a:rPr lang="en-GB" sz="1100" b="0" i="1">
                              <a:latin typeface="Cambria Math" panose="02040503050406030204" pitchFamily="18" charset="0"/>
                            </a:rPr>
                            <m:t>/</m:t>
                          </m:r>
                          <m:r>
                            <a:rPr lang="en-GB" sz="1100" b="0" i="1">
                              <a:latin typeface="Cambria Math" panose="02040503050406030204" pitchFamily="18" charset="0"/>
                            </a:rPr>
                            <m:t>𝜈</m:t>
                          </m:r>
                        </m:e>
                      </m:rad>
                    </m:den>
                  </m:f>
                </m:oMath>
              </a14:m>
              <a:r>
                <a:rPr lang="en-GB" sz="1100" b="0"/>
                <a:t> where </a:t>
              </a:r>
              <a14:m>
                <m:oMath xmlns:m="http://schemas.openxmlformats.org/officeDocument/2006/math">
                  <m:r>
                    <a:rPr lang="en-GB" sz="1100" b="0" i="1">
                      <a:latin typeface="Cambria Math" panose="02040503050406030204" pitchFamily="18" charset="0"/>
                    </a:rPr>
                    <m:t>𝑌</m:t>
                  </m:r>
                  <m:r>
                    <a:rPr lang="en-GB" sz="1100" b="0" i="1">
                      <a:latin typeface="Cambria Math" panose="02040503050406030204" pitchFamily="18" charset="0"/>
                    </a:rPr>
                    <m:t>∼</m:t>
                  </m:r>
                  <m:r>
                    <a:rPr lang="en-GB" sz="1100" b="0" i="1">
                      <a:latin typeface="Cambria Math" panose="02040503050406030204" pitchFamily="18" charset="0"/>
                    </a:rPr>
                    <m:t>𝑁</m:t>
                  </m:r>
                  <m:d>
                    <m:dPr>
                      <m:ctrlPr>
                        <a:rPr lang="en-GB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GB" sz="1100" b="0" i="1">
                          <a:latin typeface="Cambria Math" panose="02040503050406030204" pitchFamily="18" charset="0"/>
                        </a:rPr>
                        <m:t>0,1</m:t>
                      </m:r>
                    </m:e>
                  </m:d>
                </m:oMath>
              </a14:m>
              <a:r>
                <a:rPr lang="en-GB" sz="1100" b="0"/>
                <a:t> and </a:t>
              </a:r>
              <a14:m>
                <m:oMath xmlns:m="http://schemas.openxmlformats.org/officeDocument/2006/math">
                  <m:r>
                    <a:rPr lang="en-GB" sz="1100" b="0" i="1">
                      <a:latin typeface="Cambria Math" panose="02040503050406030204" pitchFamily="18" charset="0"/>
                    </a:rPr>
                    <m:t>𝑍</m:t>
                  </m:r>
                  <m:r>
                    <a:rPr lang="en-GB" sz="1100" b="0" i="1">
                      <a:latin typeface="Cambria Math" panose="02040503050406030204" pitchFamily="18" charset="0"/>
                    </a:rPr>
                    <m:t>∼</m:t>
                  </m:r>
                  <m:sSubSup>
                    <m:sSubSupPr>
                      <m:ctrlPr>
                        <a:rPr lang="en-GB" sz="1100" b="0" i="1">
                          <a:latin typeface="Cambria Math" panose="02040503050406030204" pitchFamily="18" charset="0"/>
                        </a:rPr>
                      </m:ctrlPr>
                    </m:sSubSupPr>
                    <m:e>
                      <m:r>
                        <a:rPr lang="en-GB" sz="1100" b="0" i="1">
                          <a:latin typeface="Cambria Math" panose="02040503050406030204" pitchFamily="18" charset="0"/>
                        </a:rPr>
                        <m:t>𝜒</m:t>
                      </m:r>
                    </m:e>
                    <m:sub>
                      <m:r>
                        <a:rPr lang="en-GB" sz="1100" b="0" i="1">
                          <a:latin typeface="Cambria Math" panose="02040503050406030204" pitchFamily="18" charset="0"/>
                        </a:rPr>
                        <m:t>𝜈</m:t>
                      </m:r>
                    </m:sub>
                    <m:sup>
                      <m:r>
                        <a:rPr lang="en-GB" sz="1100" b="0" i="1">
                          <a:latin typeface="Cambria Math" panose="02040503050406030204" pitchFamily="18" charset="0"/>
                        </a:rPr>
                        <m:t>2</m:t>
                      </m:r>
                    </m:sup>
                  </m:sSubSup>
                </m:oMath>
              </a14:m>
              <a:r>
                <a:rPr lang="en-GB" sz="1100" b="0"/>
                <a:t> are independent</a:t>
              </a:r>
            </a:p>
          </xdr:txBody>
        </xdr:sp>
      </mc:Choice>
      <mc:Fallback xmlns="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462360C0-EED6-3899-649A-0625F9769C6C}"/>
                </a:ext>
              </a:extLst>
            </xdr:cNvPr>
            <xdr:cNvSpPr txBox="1"/>
          </xdr:nvSpPr>
          <xdr:spPr>
            <a:xfrm>
              <a:off x="7140526" y="160772"/>
              <a:ext cx="3407921" cy="27655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0" i="0">
                  <a:latin typeface="Cambria Math" panose="02040503050406030204" pitchFamily="18" charset="0"/>
                </a:rPr>
                <a:t>𝑋=𝑌/√(𝑍^2/𝜈)</a:t>
              </a:r>
              <a:r>
                <a:rPr lang="en-GB" sz="1100" b="0"/>
                <a:t> where </a:t>
              </a:r>
              <a:r>
                <a:rPr lang="en-GB" sz="1100" b="0" i="0">
                  <a:latin typeface="Cambria Math" panose="02040503050406030204" pitchFamily="18" charset="0"/>
                </a:rPr>
                <a:t>𝑌∼𝑁(0,1)</a:t>
              </a:r>
              <a:r>
                <a:rPr lang="en-GB" sz="1100" b="0"/>
                <a:t> and </a:t>
              </a:r>
              <a:r>
                <a:rPr lang="en-GB" sz="1100" b="0" i="0">
                  <a:latin typeface="Cambria Math" panose="02040503050406030204" pitchFamily="18" charset="0"/>
                </a:rPr>
                <a:t>𝑍∼𝜒_𝜈^2</a:t>
              </a:r>
              <a:r>
                <a:rPr lang="en-GB" sz="1100" b="0"/>
                <a:t> are independent</a:t>
              </a:r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B670A-C193-47BB-92AB-24E3C9F399D6}">
  <dimension ref="A2:E40"/>
  <sheetViews>
    <sheetView topLeftCell="A22" zoomScale="115" zoomScaleNormal="115" workbookViewId="0">
      <selection activeCell="A20" sqref="A20:E40"/>
    </sheetView>
  </sheetViews>
  <sheetFormatPr defaultRowHeight="14.4" x14ac:dyDescent="0.3"/>
  <cols>
    <col min="2" max="2" width="21.5546875" customWidth="1"/>
    <col min="5" max="5" width="10.77734375" customWidth="1"/>
    <col min="6" max="6" width="12" bestFit="1" customWidth="1"/>
  </cols>
  <sheetData>
    <row r="2" spans="1:5" x14ac:dyDescent="0.3">
      <c r="A2" s="1" t="s">
        <v>0</v>
      </c>
    </row>
    <row r="5" spans="1:5" x14ac:dyDescent="0.3">
      <c r="A5">
        <v>5.0000000000000001E-3</v>
      </c>
      <c r="B5">
        <f>_xlfn.NORM.S.INV(A5)</f>
        <v>-2.5758293035488999</v>
      </c>
      <c r="D5">
        <v>-2.5758293035488999</v>
      </c>
      <c r="E5">
        <f>_xlfn.NORM.S.DIST(D5,TRUE)</f>
        <v>5.0000000000000088E-3</v>
      </c>
    </row>
    <row r="6" spans="1:5" x14ac:dyDescent="0.3">
      <c r="A6">
        <v>0.01</v>
      </c>
      <c r="B6">
        <f t="shared" ref="B6:B12" si="0">_xlfn.NORM.S.INV(A6)</f>
        <v>-2.3263478740408408</v>
      </c>
      <c r="D6">
        <v>-2.3263478740408408</v>
      </c>
      <c r="E6">
        <f t="shared" ref="E6:E18" si="1">_xlfn.NORM.S.DIST(D6,TRUE)</f>
        <v>9.9999999999999985E-3</v>
      </c>
    </row>
    <row r="7" spans="1:5" x14ac:dyDescent="0.3">
      <c r="A7">
        <v>2.5000000000000001E-2</v>
      </c>
      <c r="B7">
        <f t="shared" si="0"/>
        <v>-1.9599639845400538</v>
      </c>
      <c r="D7">
        <v>-1.9599639845400538</v>
      </c>
      <c r="E7">
        <f t="shared" si="1"/>
        <v>2.5000000000000022E-2</v>
      </c>
    </row>
    <row r="8" spans="1:5" x14ac:dyDescent="0.3">
      <c r="A8">
        <v>0.05</v>
      </c>
      <c r="B8">
        <f t="shared" si="0"/>
        <v>-1.6448536269514726</v>
      </c>
      <c r="D8">
        <v>-1.6448536269514726</v>
      </c>
      <c r="E8">
        <f t="shared" si="1"/>
        <v>5.000000000000001E-2</v>
      </c>
    </row>
    <row r="9" spans="1:5" x14ac:dyDescent="0.3">
      <c r="A9">
        <v>0.1</v>
      </c>
      <c r="B9">
        <f t="shared" si="0"/>
        <v>-1.2815515655446006</v>
      </c>
      <c r="D9">
        <v>-1.2815515655446006</v>
      </c>
      <c r="E9">
        <f t="shared" si="1"/>
        <v>9.9999999999999978E-2</v>
      </c>
    </row>
    <row r="10" spans="1:5" x14ac:dyDescent="0.3">
      <c r="A10">
        <v>0.25</v>
      </c>
      <c r="B10">
        <f t="shared" si="0"/>
        <v>-0.67448975019608193</v>
      </c>
      <c r="D10">
        <v>-0.67448975019608193</v>
      </c>
      <c r="E10">
        <f t="shared" si="1"/>
        <v>0.24999999999999989</v>
      </c>
    </row>
    <row r="11" spans="1:5" x14ac:dyDescent="0.3">
      <c r="A11">
        <v>0.5</v>
      </c>
      <c r="B11">
        <f t="shared" si="0"/>
        <v>0</v>
      </c>
      <c r="D11">
        <v>0</v>
      </c>
      <c r="E11">
        <f t="shared" si="1"/>
        <v>0.5</v>
      </c>
    </row>
    <row r="12" spans="1:5" x14ac:dyDescent="0.3">
      <c r="A12">
        <v>0.75</v>
      </c>
      <c r="B12">
        <f t="shared" si="0"/>
        <v>0.67448975019608193</v>
      </c>
      <c r="D12">
        <v>0.67448975019608193</v>
      </c>
      <c r="E12">
        <f t="shared" si="1"/>
        <v>0.75000000000000011</v>
      </c>
    </row>
    <row r="13" spans="1:5" x14ac:dyDescent="0.3">
      <c r="A13">
        <v>0.9</v>
      </c>
      <c r="B13">
        <f>_xlfn.NORM.S.INV(A13)</f>
        <v>1.2815515655446006</v>
      </c>
      <c r="D13">
        <v>1.2815515655446006</v>
      </c>
      <c r="E13">
        <f t="shared" si="1"/>
        <v>0.9</v>
      </c>
    </row>
    <row r="14" spans="1:5" x14ac:dyDescent="0.3">
      <c r="A14">
        <v>0.95</v>
      </c>
      <c r="B14">
        <f t="shared" ref="B14:B18" si="2">_xlfn.NORM.S.INV(A14)</f>
        <v>1.6448536269514715</v>
      </c>
      <c r="D14">
        <v>1.6448536269514715</v>
      </c>
      <c r="E14">
        <f t="shared" si="1"/>
        <v>0.94999999999999984</v>
      </c>
    </row>
    <row r="15" spans="1:5" x14ac:dyDescent="0.3">
      <c r="A15">
        <v>0.97499999999999998</v>
      </c>
      <c r="B15">
        <f t="shared" si="2"/>
        <v>1.9599639845400536</v>
      </c>
      <c r="D15">
        <v>1.9599639845400536</v>
      </c>
      <c r="E15">
        <f t="shared" si="1"/>
        <v>0.97499999999999998</v>
      </c>
    </row>
    <row r="16" spans="1:5" x14ac:dyDescent="0.3">
      <c r="A16">
        <v>0.99</v>
      </c>
      <c r="B16">
        <f t="shared" si="2"/>
        <v>2.3263478740408408</v>
      </c>
      <c r="D16">
        <v>2.3263478740408408</v>
      </c>
      <c r="E16">
        <f t="shared" si="1"/>
        <v>0.99</v>
      </c>
    </row>
    <row r="17" spans="1:5" x14ac:dyDescent="0.3">
      <c r="A17">
        <v>0.995</v>
      </c>
      <c r="B17">
        <f t="shared" si="2"/>
        <v>2.5758293035488999</v>
      </c>
      <c r="D17">
        <v>2.5758293035488999</v>
      </c>
      <c r="E17">
        <f t="shared" si="1"/>
        <v>0.995</v>
      </c>
    </row>
    <row r="18" spans="1:5" x14ac:dyDescent="0.3">
      <c r="A18" s="4">
        <v>0.7</v>
      </c>
      <c r="B18" s="2">
        <f t="shared" si="2"/>
        <v>0.52440051270804078</v>
      </c>
      <c r="D18" s="4">
        <v>0.52</v>
      </c>
      <c r="E18" s="2">
        <f t="shared" si="1"/>
        <v>0.69846821245303381</v>
      </c>
    </row>
    <row r="20" spans="1:5" x14ac:dyDescent="0.3">
      <c r="A20" s="1" t="s">
        <v>1</v>
      </c>
    </row>
    <row r="22" spans="1:5" x14ac:dyDescent="0.3">
      <c r="B22" s="3" t="s">
        <v>9</v>
      </c>
      <c r="D22" s="5">
        <v>5</v>
      </c>
    </row>
    <row r="23" spans="1:5" x14ac:dyDescent="0.3">
      <c r="B23" s="3" t="s">
        <v>11</v>
      </c>
      <c r="D23" s="5">
        <v>1.5</v>
      </c>
    </row>
    <row r="24" spans="1:5" x14ac:dyDescent="0.3">
      <c r="B24" s="3" t="s">
        <v>10</v>
      </c>
      <c r="D24" s="9">
        <f>SQRT(D23)</f>
        <v>1.2247448713915889</v>
      </c>
    </row>
    <row r="27" spans="1:5" x14ac:dyDescent="0.3">
      <c r="A27">
        <v>5.0000000000000001E-3</v>
      </c>
      <c r="B27">
        <f t="shared" ref="B27:B40" si="3">_xlfn.NORM.INV(A27,$D$22, $D$24)</f>
        <v>1.8452662708983163</v>
      </c>
      <c r="D27">
        <f>B27</f>
        <v>1.8452662708983163</v>
      </c>
      <c r="E27">
        <f t="shared" ref="E27:E40" si="4">_xlfn.NORM.DIST(D27,$D$22,$D$24,TRUE)</f>
        <v>5.0000000000000088E-3</v>
      </c>
    </row>
    <row r="28" spans="1:5" x14ac:dyDescent="0.3">
      <c r="A28">
        <v>0.01</v>
      </c>
      <c r="B28">
        <f t="shared" si="3"/>
        <v>2.1508173721957542</v>
      </c>
      <c r="D28">
        <f t="shared" ref="D28:D39" si="5">B28</f>
        <v>2.1508173721957542</v>
      </c>
      <c r="E28">
        <f t="shared" si="4"/>
        <v>9.9999999999999985E-3</v>
      </c>
    </row>
    <row r="29" spans="1:5" x14ac:dyDescent="0.3">
      <c r="A29">
        <v>2.5000000000000001E-2</v>
      </c>
      <c r="B29">
        <f t="shared" si="3"/>
        <v>2.5995441618223456</v>
      </c>
      <c r="D29">
        <f t="shared" si="5"/>
        <v>2.5995441618223456</v>
      </c>
      <c r="E29">
        <f t="shared" si="4"/>
        <v>2.5000000000000022E-2</v>
      </c>
    </row>
    <row r="30" spans="1:5" x14ac:dyDescent="0.3">
      <c r="A30">
        <v>0.05</v>
      </c>
      <c r="B30">
        <f t="shared" si="3"/>
        <v>2.9854739562013299</v>
      </c>
      <c r="D30">
        <f t="shared" si="5"/>
        <v>2.9854739562013299</v>
      </c>
      <c r="E30">
        <f t="shared" si="4"/>
        <v>5.000000000000001E-2</v>
      </c>
    </row>
    <row r="31" spans="1:5" x14ac:dyDescent="0.3">
      <c r="A31">
        <v>0.1</v>
      </c>
      <c r="B31">
        <f t="shared" si="3"/>
        <v>3.4304262926753886</v>
      </c>
      <c r="D31">
        <f t="shared" si="5"/>
        <v>3.4304262926753886</v>
      </c>
      <c r="E31">
        <f t="shared" si="4"/>
        <v>9.9999999999999978E-2</v>
      </c>
    </row>
    <row r="32" spans="1:5" x14ac:dyDescent="0.3">
      <c r="A32">
        <v>0.25</v>
      </c>
      <c r="B32">
        <f t="shared" si="3"/>
        <v>4.1739221376411546</v>
      </c>
      <c r="D32">
        <f t="shared" si="5"/>
        <v>4.1739221376411546</v>
      </c>
      <c r="E32">
        <f t="shared" si="4"/>
        <v>0.24999999999999983</v>
      </c>
    </row>
    <row r="33" spans="1:5" x14ac:dyDescent="0.3">
      <c r="A33">
        <v>0.5</v>
      </c>
      <c r="B33">
        <f t="shared" si="3"/>
        <v>5</v>
      </c>
      <c r="D33">
        <f t="shared" si="5"/>
        <v>5</v>
      </c>
      <c r="E33">
        <f t="shared" si="4"/>
        <v>0.5</v>
      </c>
    </row>
    <row r="34" spans="1:5" x14ac:dyDescent="0.3">
      <c r="A34">
        <v>0.75</v>
      </c>
      <c r="B34">
        <f t="shared" si="3"/>
        <v>5.8260778623588454</v>
      </c>
      <c r="D34">
        <f t="shared" si="5"/>
        <v>5.8260778623588454</v>
      </c>
      <c r="E34">
        <f t="shared" si="4"/>
        <v>0.75000000000000022</v>
      </c>
    </row>
    <row r="35" spans="1:5" x14ac:dyDescent="0.3">
      <c r="A35">
        <v>0.9</v>
      </c>
      <c r="B35">
        <f t="shared" si="3"/>
        <v>6.5695737073246114</v>
      </c>
      <c r="D35">
        <f t="shared" si="5"/>
        <v>6.5695737073246114</v>
      </c>
      <c r="E35">
        <f t="shared" si="4"/>
        <v>0.9</v>
      </c>
    </row>
    <row r="36" spans="1:5" x14ac:dyDescent="0.3">
      <c r="A36">
        <v>0.95</v>
      </c>
      <c r="B36">
        <f t="shared" si="3"/>
        <v>7.0145260437986687</v>
      </c>
      <c r="D36">
        <f t="shared" si="5"/>
        <v>7.0145260437986687</v>
      </c>
      <c r="E36">
        <f t="shared" si="4"/>
        <v>0.94999999999999984</v>
      </c>
    </row>
    <row r="37" spans="1:5" x14ac:dyDescent="0.3">
      <c r="A37">
        <v>0.97499999999999998</v>
      </c>
      <c r="B37">
        <f t="shared" si="3"/>
        <v>7.4004558381776544</v>
      </c>
      <c r="D37">
        <f t="shared" si="5"/>
        <v>7.4004558381776544</v>
      </c>
      <c r="E37">
        <f t="shared" si="4"/>
        <v>0.97499999999999998</v>
      </c>
    </row>
    <row r="38" spans="1:5" x14ac:dyDescent="0.3">
      <c r="A38">
        <v>0.99</v>
      </c>
      <c r="B38">
        <f t="shared" si="3"/>
        <v>7.8491826278042458</v>
      </c>
      <c r="D38">
        <f t="shared" si="5"/>
        <v>7.8491826278042458</v>
      </c>
      <c r="E38">
        <f t="shared" si="4"/>
        <v>0.99</v>
      </c>
    </row>
    <row r="39" spans="1:5" x14ac:dyDescent="0.3">
      <c r="A39">
        <v>0.995</v>
      </c>
      <c r="B39">
        <f t="shared" si="3"/>
        <v>8.1547337291016841</v>
      </c>
      <c r="D39">
        <f t="shared" si="5"/>
        <v>8.1547337291016841</v>
      </c>
      <c r="E39">
        <f t="shared" si="4"/>
        <v>0.995</v>
      </c>
    </row>
    <row r="40" spans="1:5" x14ac:dyDescent="0.3">
      <c r="A40" s="4">
        <v>0.7</v>
      </c>
      <c r="B40" s="2">
        <f t="shared" si="3"/>
        <v>5.6422568384942924</v>
      </c>
      <c r="D40" s="4">
        <v>13</v>
      </c>
      <c r="E40" s="2">
        <f t="shared" si="4"/>
        <v>0.99999999996754552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AD30F-3538-4AC8-9E64-3104139E62EE}">
  <dimension ref="A1:J17"/>
  <sheetViews>
    <sheetView zoomScale="145" zoomScaleNormal="145" workbookViewId="0">
      <selection activeCell="F5" sqref="F5"/>
    </sheetView>
  </sheetViews>
  <sheetFormatPr defaultRowHeight="14.4" x14ac:dyDescent="0.3"/>
  <cols>
    <col min="2" max="2" width="9.5546875" customWidth="1"/>
    <col min="3" max="3" width="11.21875" customWidth="1"/>
    <col min="4" max="4" width="13.6640625" customWidth="1"/>
    <col min="5" max="5" width="12.5546875" bestFit="1" customWidth="1"/>
    <col min="9" max="9" width="15.109375" customWidth="1"/>
  </cols>
  <sheetData>
    <row r="1" spans="1:10" x14ac:dyDescent="0.3">
      <c r="A1" s="1" t="s">
        <v>2</v>
      </c>
    </row>
    <row r="3" spans="1:10" x14ac:dyDescent="0.3">
      <c r="D3" s="3" t="s">
        <v>3</v>
      </c>
      <c r="F3" s="6">
        <v>2</v>
      </c>
    </row>
    <row r="4" spans="1:10" x14ac:dyDescent="0.3">
      <c r="D4" s="3" t="s">
        <v>4</v>
      </c>
      <c r="F4" s="6">
        <v>0.2</v>
      </c>
    </row>
    <row r="6" spans="1:10" x14ac:dyDescent="0.3">
      <c r="H6" s="3" t="s">
        <v>9</v>
      </c>
      <c r="J6" s="2">
        <f>F3*F4</f>
        <v>0.4</v>
      </c>
    </row>
    <row r="7" spans="1:10" x14ac:dyDescent="0.3">
      <c r="A7" cm="1">
        <f t="array" ref="A7:A9">_xlfn.SEQUENCE(F3+1,,0,1)</f>
        <v>0</v>
      </c>
      <c r="B7">
        <f>COMBIN($F$3,A7)</f>
        <v>1</v>
      </c>
      <c r="C7">
        <f>_xlfn.BINOM.DIST(A7,$F$3,$F$4,FALSE)</f>
        <v>0.64</v>
      </c>
      <c r="D7">
        <f>_xlfn.BINOM.DIST(A7,$F$3,$F$4,TRUE)</f>
        <v>0.64</v>
      </c>
      <c r="E7">
        <v>1</v>
      </c>
      <c r="H7" s="3" t="s">
        <v>11</v>
      </c>
      <c r="J7" s="2">
        <f>F3*F4*(1-F4)</f>
        <v>0.32000000000000006</v>
      </c>
    </row>
    <row r="8" spans="1:10" x14ac:dyDescent="0.3">
      <c r="A8">
        <v>1</v>
      </c>
      <c r="B8">
        <f t="shared" ref="B8:B17" si="0">COMBIN($F$3,A8)</f>
        <v>2</v>
      </c>
      <c r="C8">
        <f t="shared" ref="C8:C17" si="1">_xlfn.BINOM.DIST(A8,$F$3,$F$4,FALSE)</f>
        <v>0.31999999999999995</v>
      </c>
      <c r="D8">
        <f t="shared" ref="D8:D17" si="2">_xlfn.BINOM.DIST(A8,$F$3,$F$4,TRUE)</f>
        <v>0.96</v>
      </c>
      <c r="E8">
        <f t="shared" ref="E8:E9" si="3">1-_xlfn.BINOM.DIST(A8-1,$F$3,$F$4,TRUE)</f>
        <v>0.36</v>
      </c>
      <c r="H8" s="3" t="s">
        <v>10</v>
      </c>
      <c r="J8" s="2">
        <f>SQRT(J7)</f>
        <v>0.56568542494923812</v>
      </c>
    </row>
    <row r="9" spans="1:10" x14ac:dyDescent="0.3">
      <c r="A9">
        <v>2</v>
      </c>
      <c r="B9">
        <f t="shared" si="0"/>
        <v>1</v>
      </c>
      <c r="C9">
        <f t="shared" si="1"/>
        <v>4.0000000000000008E-2</v>
      </c>
      <c r="D9">
        <f t="shared" si="2"/>
        <v>1</v>
      </c>
      <c r="E9">
        <f t="shared" si="3"/>
        <v>4.0000000000000036E-2</v>
      </c>
    </row>
    <row r="10" spans="1:10" x14ac:dyDescent="0.3">
      <c r="B10">
        <f t="shared" si="0"/>
        <v>1</v>
      </c>
      <c r="C10">
        <f t="shared" si="1"/>
        <v>0.64</v>
      </c>
      <c r="D10">
        <f t="shared" si="2"/>
        <v>0.64</v>
      </c>
      <c r="E10" t="e">
        <f>1-_xlfn.BINOM.DIST(A10-1,$F$3,$F$4,TRUE)</f>
        <v>#NUM!</v>
      </c>
    </row>
    <row r="11" spans="1:10" x14ac:dyDescent="0.3">
      <c r="B11">
        <f t="shared" si="0"/>
        <v>1</v>
      </c>
      <c r="C11">
        <f t="shared" si="1"/>
        <v>0.64</v>
      </c>
      <c r="D11">
        <f t="shared" si="2"/>
        <v>0.64</v>
      </c>
      <c r="E11" t="e">
        <f t="shared" ref="E11:E17" si="4">1-_xlfn.BINOM.DIST(A11-1,$F$3,$F$4,TRUE)</f>
        <v>#NUM!</v>
      </c>
    </row>
    <row r="12" spans="1:10" x14ac:dyDescent="0.3">
      <c r="B12">
        <f t="shared" si="0"/>
        <v>1</v>
      </c>
      <c r="C12">
        <f t="shared" si="1"/>
        <v>0.64</v>
      </c>
      <c r="D12">
        <f t="shared" si="2"/>
        <v>0.64</v>
      </c>
      <c r="E12" t="e">
        <f t="shared" si="4"/>
        <v>#NUM!</v>
      </c>
    </row>
    <row r="13" spans="1:10" x14ac:dyDescent="0.3">
      <c r="B13">
        <f t="shared" si="0"/>
        <v>1</v>
      </c>
      <c r="C13">
        <f t="shared" si="1"/>
        <v>0.64</v>
      </c>
      <c r="D13">
        <f t="shared" si="2"/>
        <v>0.64</v>
      </c>
      <c r="E13" t="e">
        <f t="shared" si="4"/>
        <v>#NUM!</v>
      </c>
    </row>
    <row r="14" spans="1:10" x14ac:dyDescent="0.3">
      <c r="B14">
        <f t="shared" si="0"/>
        <v>1</v>
      </c>
      <c r="C14">
        <f t="shared" si="1"/>
        <v>0.64</v>
      </c>
      <c r="D14">
        <f t="shared" si="2"/>
        <v>0.64</v>
      </c>
      <c r="E14" t="e">
        <f t="shared" si="4"/>
        <v>#NUM!</v>
      </c>
    </row>
    <row r="15" spans="1:10" x14ac:dyDescent="0.3">
      <c r="B15">
        <f>COMBIN($F$3,A15)</f>
        <v>1</v>
      </c>
      <c r="C15">
        <f t="shared" si="1"/>
        <v>0.64</v>
      </c>
      <c r="D15">
        <f t="shared" si="2"/>
        <v>0.64</v>
      </c>
      <c r="E15" t="e">
        <f t="shared" si="4"/>
        <v>#NUM!</v>
      </c>
    </row>
    <row r="16" spans="1:10" x14ac:dyDescent="0.3">
      <c r="B16">
        <f t="shared" si="0"/>
        <v>1</v>
      </c>
      <c r="C16">
        <f t="shared" si="1"/>
        <v>0.64</v>
      </c>
      <c r="D16">
        <f t="shared" si="2"/>
        <v>0.64</v>
      </c>
      <c r="E16" t="e">
        <f t="shared" si="4"/>
        <v>#NUM!</v>
      </c>
    </row>
    <row r="17" spans="2:5" x14ac:dyDescent="0.3">
      <c r="B17">
        <f t="shared" si="0"/>
        <v>1</v>
      </c>
      <c r="C17">
        <f t="shared" si="1"/>
        <v>0.64</v>
      </c>
      <c r="D17">
        <f t="shared" si="2"/>
        <v>0.64</v>
      </c>
      <c r="E17" t="e">
        <f t="shared" si="4"/>
        <v>#NUM!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3FC00-C45D-4C39-9523-CB2654825E5A}">
  <dimension ref="A1:J18"/>
  <sheetViews>
    <sheetView topLeftCell="A7" zoomScale="190" zoomScaleNormal="190" workbookViewId="0">
      <selection sqref="A1:J19"/>
    </sheetView>
  </sheetViews>
  <sheetFormatPr defaultRowHeight="14.4" x14ac:dyDescent="0.3"/>
  <cols>
    <col min="2" max="2" width="9.5546875" customWidth="1"/>
    <col min="3" max="3" width="11.21875" customWidth="1"/>
    <col min="4" max="4" width="13.6640625" customWidth="1"/>
    <col min="9" max="9" width="15.109375" customWidth="1"/>
  </cols>
  <sheetData>
    <row r="1" spans="1:10" x14ac:dyDescent="0.3">
      <c r="A1" s="1" t="s">
        <v>15</v>
      </c>
    </row>
    <row r="3" spans="1:10" x14ac:dyDescent="0.3">
      <c r="D3" s="3" t="s">
        <v>16</v>
      </c>
      <c r="F3" s="6">
        <v>7.4</v>
      </c>
    </row>
    <row r="4" spans="1:10" x14ac:dyDescent="0.3">
      <c r="D4" s="3"/>
      <c r="F4" s="6"/>
    </row>
    <row r="6" spans="1:10" x14ac:dyDescent="0.3">
      <c r="H6" s="3" t="s">
        <v>9</v>
      </c>
      <c r="J6" s="2">
        <f>F3</f>
        <v>7.4</v>
      </c>
    </row>
    <row r="7" spans="1:10" x14ac:dyDescent="0.3">
      <c r="A7" s="4">
        <v>10</v>
      </c>
      <c r="B7" s="2">
        <f>_xlfn.POISSON.DIST(A7,$F$3,FALSE)</f>
        <v>8.2942094525994312E-2</v>
      </c>
      <c r="C7" s="2">
        <f>_xlfn.POISSON.DIST(A7,$F$3,TRUE)</f>
        <v>0.87067704978963001</v>
      </c>
      <c r="D7" s="2">
        <f>1-_xlfn.POISSON.DIST(A7-1,$F$3,TRUE)</f>
        <v>0.21226504473636421</v>
      </c>
      <c r="H7" s="3" t="s">
        <v>11</v>
      </c>
      <c r="J7" s="2">
        <f>F3</f>
        <v>7.4</v>
      </c>
    </row>
    <row r="8" spans="1:10" x14ac:dyDescent="0.3">
      <c r="A8" cm="1">
        <f t="array" ref="A8:A18">_xlfn.SEQUENCE(A7+1,,0,1)</f>
        <v>0</v>
      </c>
      <c r="B8">
        <f t="shared" ref="B8:B18" si="0">_xlfn.POISSON.DIST(A8,$F$3,FALSE)</f>
        <v>6.112527611295723E-4</v>
      </c>
      <c r="C8">
        <f t="shared" ref="C8:C18" si="1">_xlfn.POISSON.DIST(A8,$F$3,TRUE)</f>
        <v>6.112527611295723E-4</v>
      </c>
      <c r="D8">
        <f>1</f>
        <v>1</v>
      </c>
    </row>
    <row r="9" spans="1:10" x14ac:dyDescent="0.3">
      <c r="A9">
        <v>1</v>
      </c>
      <c r="B9">
        <f t="shared" si="0"/>
        <v>4.5232704323588365E-3</v>
      </c>
      <c r="C9">
        <f t="shared" si="1"/>
        <v>5.1345231934884078E-3</v>
      </c>
      <c r="D9">
        <f t="shared" ref="D9:D18" si="2">1-_xlfn.POISSON.DIST(A9-1,$F$3,TRUE)</f>
        <v>0.99938874723887039</v>
      </c>
      <c r="H9" s="3"/>
    </row>
    <row r="10" spans="1:10" x14ac:dyDescent="0.3">
      <c r="A10">
        <v>2</v>
      </c>
      <c r="B10">
        <f t="shared" si="0"/>
        <v>1.6736100599727698E-2</v>
      </c>
      <c r="C10">
        <f t="shared" si="1"/>
        <v>2.1870623793216099E-2</v>
      </c>
      <c r="D10">
        <f t="shared" si="2"/>
        <v>0.99486547680651161</v>
      </c>
    </row>
    <row r="11" spans="1:10" x14ac:dyDescent="0.3">
      <c r="A11">
        <v>3</v>
      </c>
      <c r="B11">
        <f t="shared" si="0"/>
        <v>4.1282381479328327E-2</v>
      </c>
      <c r="C11">
        <f t="shared" si="1"/>
        <v>6.3153005272544416E-2</v>
      </c>
      <c r="D11">
        <f t="shared" si="2"/>
        <v>0.97812937620678386</v>
      </c>
    </row>
    <row r="12" spans="1:10" x14ac:dyDescent="0.3">
      <c r="A12">
        <v>4</v>
      </c>
      <c r="B12">
        <f t="shared" si="0"/>
        <v>7.6372405736757437E-2</v>
      </c>
      <c r="C12">
        <f t="shared" si="1"/>
        <v>0.1395254110093018</v>
      </c>
      <c r="D12">
        <f t="shared" si="2"/>
        <v>0.93684699472745558</v>
      </c>
    </row>
    <row r="13" spans="1:10" x14ac:dyDescent="0.3">
      <c r="A13">
        <v>5</v>
      </c>
      <c r="B13">
        <f t="shared" si="0"/>
        <v>0.11303116049040092</v>
      </c>
      <c r="C13">
        <f t="shared" si="1"/>
        <v>0.25255657149970268</v>
      </c>
      <c r="D13">
        <f t="shared" si="2"/>
        <v>0.86047458899069817</v>
      </c>
    </row>
    <row r="14" spans="1:10" x14ac:dyDescent="0.3">
      <c r="A14">
        <v>6</v>
      </c>
      <c r="B14">
        <f t="shared" si="0"/>
        <v>0.13940509793816114</v>
      </c>
      <c r="C14">
        <f t="shared" si="1"/>
        <v>0.39196166943786387</v>
      </c>
      <c r="D14">
        <f t="shared" si="2"/>
        <v>0.74744342850029732</v>
      </c>
    </row>
    <row r="15" spans="1:10" x14ac:dyDescent="0.3">
      <c r="A15">
        <v>7</v>
      </c>
      <c r="B15">
        <f t="shared" si="0"/>
        <v>0.14737110353462751</v>
      </c>
      <c r="C15">
        <f t="shared" si="1"/>
        <v>0.53933277297249127</v>
      </c>
      <c r="D15">
        <f t="shared" si="2"/>
        <v>0.60803833056213619</v>
      </c>
    </row>
    <row r="16" spans="1:10" x14ac:dyDescent="0.3">
      <c r="A16">
        <v>8</v>
      </c>
      <c r="B16">
        <f t="shared" si="0"/>
        <v>0.13631827076953046</v>
      </c>
      <c r="C16">
        <f t="shared" si="1"/>
        <v>0.67565104374202178</v>
      </c>
      <c r="D16">
        <f t="shared" si="2"/>
        <v>0.46066722702750873</v>
      </c>
    </row>
    <row r="17" spans="1:4" x14ac:dyDescent="0.3">
      <c r="A17">
        <v>9</v>
      </c>
      <c r="B17">
        <f t="shared" si="0"/>
        <v>0.11208391152161393</v>
      </c>
      <c r="C17">
        <f t="shared" si="1"/>
        <v>0.78773495526363579</v>
      </c>
      <c r="D17">
        <f t="shared" si="2"/>
        <v>0.32434895625797822</v>
      </c>
    </row>
    <row r="18" spans="1:4" x14ac:dyDescent="0.3">
      <c r="A18">
        <v>10</v>
      </c>
      <c r="B18">
        <f t="shared" si="0"/>
        <v>8.2942094525994312E-2</v>
      </c>
      <c r="C18">
        <f t="shared" si="1"/>
        <v>0.87067704978963001</v>
      </c>
      <c r="D18">
        <f t="shared" si="2"/>
        <v>0.21226504473636421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061DE-D735-42C7-B78D-BDAA6EBEBE44}">
  <dimension ref="A1:G27"/>
  <sheetViews>
    <sheetView topLeftCell="A25" zoomScale="130" zoomScaleNormal="130" workbookViewId="0">
      <selection activeCell="C29" sqref="C29"/>
    </sheetView>
  </sheetViews>
  <sheetFormatPr defaultRowHeight="14.4" x14ac:dyDescent="0.3"/>
  <cols>
    <col min="2" max="2" width="20.77734375" customWidth="1"/>
    <col min="3" max="3" width="22.109375" customWidth="1"/>
    <col min="4" max="4" width="9" customWidth="1"/>
    <col min="6" max="6" width="12" customWidth="1"/>
    <col min="7" max="7" width="10.6640625" customWidth="1"/>
  </cols>
  <sheetData>
    <row r="1" spans="1:7" x14ac:dyDescent="0.3">
      <c r="A1" s="1" t="s">
        <v>5</v>
      </c>
    </row>
    <row r="3" spans="1:7" x14ac:dyDescent="0.3">
      <c r="C3" s="3" t="s">
        <v>6</v>
      </c>
      <c r="E3" s="5">
        <v>10</v>
      </c>
    </row>
    <row r="4" spans="1:7" x14ac:dyDescent="0.3">
      <c r="E4" s="3"/>
    </row>
    <row r="7" spans="1:7" x14ac:dyDescent="0.3">
      <c r="A7">
        <v>5.0000000000000001E-3</v>
      </c>
      <c r="B7">
        <f t="shared" ref="B7:B20" si="0">_xlfn.CHISQ.INV(A7,$E$3)</f>
        <v>2.1558564813046388</v>
      </c>
      <c r="C7">
        <f>_xlfn.CHISQ.INV.RT(A7,$E$3)</f>
        <v>25.188179571971173</v>
      </c>
      <c r="E7">
        <f>B7</f>
        <v>2.1558564813046388</v>
      </c>
      <c r="F7">
        <f t="shared" ref="F7" si="1">_xlfn.CHISQ.DIST(E7,$E$3,TRUE)</f>
        <v>5.0000000000000027E-3</v>
      </c>
      <c r="G7">
        <f>_xlfn.CHISQ.DIST.RT(E7,$E$3)</f>
        <v>0.995</v>
      </c>
    </row>
    <row r="8" spans="1:7" x14ac:dyDescent="0.3">
      <c r="A8">
        <v>0.01</v>
      </c>
      <c r="B8">
        <f t="shared" si="0"/>
        <v>2.5582121601872063</v>
      </c>
      <c r="C8">
        <f t="shared" ref="C8:C20" si="2">_xlfn.CHISQ.INV.RT(A8,$E$3)</f>
        <v>23.209251158954359</v>
      </c>
      <c r="E8">
        <f t="shared" ref="E8:E19" si="3">B8</f>
        <v>2.5582121601872063</v>
      </c>
      <c r="F8">
        <f t="shared" ref="F8" si="4">_xlfn.CHISQ.DIST(E8,$E$3,TRUE)</f>
        <v>9.9999999999999985E-3</v>
      </c>
      <c r="G8">
        <f t="shared" ref="G8:G20" si="5">_xlfn.CHISQ.DIST.RT(E8,$E$3)</f>
        <v>0.99</v>
      </c>
    </row>
    <row r="9" spans="1:7" x14ac:dyDescent="0.3">
      <c r="A9">
        <v>2.5000000000000001E-2</v>
      </c>
      <c r="B9">
        <f t="shared" si="0"/>
        <v>3.2469727802368404</v>
      </c>
      <c r="C9">
        <f t="shared" si="2"/>
        <v>20.483177350807395</v>
      </c>
      <c r="E9">
        <f t="shared" si="3"/>
        <v>3.2469727802368404</v>
      </c>
      <c r="F9">
        <f t="shared" ref="F9" si="6">_xlfn.CHISQ.DIST(E9,$E$3,TRUE)</f>
        <v>2.4999999999999981E-2</v>
      </c>
      <c r="G9">
        <f t="shared" si="5"/>
        <v>0.97500000000000009</v>
      </c>
    </row>
    <row r="10" spans="1:7" x14ac:dyDescent="0.3">
      <c r="A10">
        <v>0.05</v>
      </c>
      <c r="B10">
        <f t="shared" si="0"/>
        <v>3.9402991361190596</v>
      </c>
      <c r="C10">
        <f t="shared" si="2"/>
        <v>18.307038053275146</v>
      </c>
      <c r="E10">
        <f t="shared" si="3"/>
        <v>3.9402991361190596</v>
      </c>
      <c r="F10">
        <f t="shared" ref="F10" si="7">_xlfn.CHISQ.DIST(E10,$E$3,TRUE)</f>
        <v>4.9999999999999996E-2</v>
      </c>
      <c r="G10">
        <f t="shared" si="5"/>
        <v>0.95</v>
      </c>
    </row>
    <row r="11" spans="1:7" x14ac:dyDescent="0.3">
      <c r="A11">
        <v>0.1</v>
      </c>
      <c r="B11">
        <f t="shared" si="0"/>
        <v>4.8651820519253288</v>
      </c>
      <c r="C11">
        <f t="shared" si="2"/>
        <v>15.987179172105261</v>
      </c>
      <c r="E11">
        <f t="shared" si="3"/>
        <v>4.8651820519253288</v>
      </c>
      <c r="F11">
        <f t="shared" ref="F11" si="8">_xlfn.CHISQ.DIST(E11,$E$3,TRUE)</f>
        <v>0.1</v>
      </c>
      <c r="G11">
        <f t="shared" si="5"/>
        <v>0.9</v>
      </c>
    </row>
    <row r="12" spans="1:7" x14ac:dyDescent="0.3">
      <c r="A12">
        <v>0.25</v>
      </c>
      <c r="B12">
        <f t="shared" si="0"/>
        <v>6.7372007719546412</v>
      </c>
      <c r="C12">
        <f t="shared" si="2"/>
        <v>12.548861396889377</v>
      </c>
      <c r="E12">
        <f t="shared" si="3"/>
        <v>6.7372007719546412</v>
      </c>
      <c r="F12">
        <f t="shared" ref="F12" si="9">_xlfn.CHISQ.DIST(E12,$E$3,TRUE)</f>
        <v>0.25000000000000011</v>
      </c>
      <c r="G12">
        <f t="shared" si="5"/>
        <v>0.74999999999999989</v>
      </c>
    </row>
    <row r="13" spans="1:7" x14ac:dyDescent="0.3">
      <c r="A13">
        <v>0.5</v>
      </c>
      <c r="B13">
        <f t="shared" si="0"/>
        <v>9.3418177655919656</v>
      </c>
      <c r="C13">
        <f t="shared" si="2"/>
        <v>9.3418177655919656</v>
      </c>
      <c r="E13">
        <f t="shared" si="3"/>
        <v>9.3418177655919656</v>
      </c>
      <c r="F13">
        <f t="shared" ref="F13" si="10">_xlfn.CHISQ.DIST(E13,$E$3,TRUE)</f>
        <v>0.49999999999999983</v>
      </c>
      <c r="G13">
        <f t="shared" si="5"/>
        <v>0.50000000000000022</v>
      </c>
    </row>
    <row r="14" spans="1:7" x14ac:dyDescent="0.3">
      <c r="A14">
        <v>0.75</v>
      </c>
      <c r="B14">
        <f t="shared" si="0"/>
        <v>12.548861396889377</v>
      </c>
      <c r="C14">
        <f t="shared" si="2"/>
        <v>6.7372007719546412</v>
      </c>
      <c r="E14">
        <f t="shared" si="3"/>
        <v>12.548861396889377</v>
      </c>
      <c r="F14">
        <f t="shared" ref="F14" si="11">_xlfn.CHISQ.DIST(E14,$E$3,TRUE)</f>
        <v>0.75</v>
      </c>
      <c r="G14">
        <f t="shared" si="5"/>
        <v>0.25</v>
      </c>
    </row>
    <row r="15" spans="1:7" x14ac:dyDescent="0.3">
      <c r="A15">
        <v>0.9</v>
      </c>
      <c r="B15">
        <f t="shared" si="0"/>
        <v>15.987179172105261</v>
      </c>
      <c r="C15">
        <f t="shared" si="2"/>
        <v>4.8651820519253288</v>
      </c>
      <c r="E15">
        <f t="shared" si="3"/>
        <v>15.987179172105261</v>
      </c>
      <c r="F15">
        <f t="shared" ref="F15" si="12">_xlfn.CHISQ.DIST(E15,$E$3,TRUE)</f>
        <v>0.9</v>
      </c>
      <c r="G15">
        <f t="shared" si="5"/>
        <v>0.1</v>
      </c>
    </row>
    <row r="16" spans="1:7" x14ac:dyDescent="0.3">
      <c r="A16">
        <v>0.95</v>
      </c>
      <c r="B16">
        <f t="shared" si="0"/>
        <v>18.307038053275139</v>
      </c>
      <c r="C16">
        <f t="shared" si="2"/>
        <v>3.9402991361190622</v>
      </c>
      <c r="E16">
        <f t="shared" si="3"/>
        <v>18.307038053275139</v>
      </c>
      <c r="F16">
        <f t="shared" ref="F16" si="13">_xlfn.CHISQ.DIST(E16,$E$3,TRUE)</f>
        <v>0.95</v>
      </c>
      <c r="G16">
        <f t="shared" si="5"/>
        <v>5.0000000000000121E-2</v>
      </c>
    </row>
    <row r="17" spans="1:7" x14ac:dyDescent="0.3">
      <c r="A17">
        <v>0.97499999999999998</v>
      </c>
      <c r="B17">
        <f t="shared" si="0"/>
        <v>20.483177350807395</v>
      </c>
      <c r="C17">
        <f t="shared" si="2"/>
        <v>3.2469727802368396</v>
      </c>
      <c r="E17">
        <f t="shared" si="3"/>
        <v>20.483177350807395</v>
      </c>
      <c r="F17">
        <f t="shared" ref="F17" si="14">_xlfn.CHISQ.DIST(E17,$E$3,TRUE)</f>
        <v>0.97499999999999998</v>
      </c>
      <c r="G17">
        <f t="shared" si="5"/>
        <v>2.5000000000000008E-2</v>
      </c>
    </row>
    <row r="18" spans="1:7" x14ac:dyDescent="0.3">
      <c r="A18">
        <v>0.99</v>
      </c>
      <c r="B18">
        <f t="shared" si="0"/>
        <v>23.209251158954348</v>
      </c>
      <c r="C18">
        <f t="shared" si="2"/>
        <v>2.5582121601872081</v>
      </c>
      <c r="E18">
        <f t="shared" si="3"/>
        <v>23.209251158954348</v>
      </c>
      <c r="F18">
        <f t="shared" ref="F18" si="15">_xlfn.CHISQ.DIST(E18,$E$3,TRUE)</f>
        <v>0.99</v>
      </c>
      <c r="G18">
        <f t="shared" si="5"/>
        <v>1.0000000000000037E-2</v>
      </c>
    </row>
    <row r="19" spans="1:7" x14ac:dyDescent="0.3">
      <c r="A19">
        <v>0.995</v>
      </c>
      <c r="B19">
        <f t="shared" si="0"/>
        <v>25.188179571971148</v>
      </c>
      <c r="C19">
        <f t="shared" si="2"/>
        <v>2.1558564813046455</v>
      </c>
      <c r="E19">
        <f t="shared" si="3"/>
        <v>25.188179571971148</v>
      </c>
      <c r="F19">
        <f t="shared" ref="F19" si="16">_xlfn.CHISQ.DIST(E19,$E$3,TRUE)</f>
        <v>0.99499999999999988</v>
      </c>
      <c r="G19">
        <f t="shared" si="5"/>
        <v>5.0000000000000417E-3</v>
      </c>
    </row>
    <row r="20" spans="1:7" x14ac:dyDescent="0.3">
      <c r="A20" s="4">
        <v>0.7</v>
      </c>
      <c r="B20" s="2">
        <f t="shared" si="0"/>
        <v>11.780722627394011</v>
      </c>
      <c r="C20" s="2">
        <f t="shared" si="2"/>
        <v>7.2672181659276056</v>
      </c>
      <c r="E20" s="4">
        <v>2</v>
      </c>
      <c r="F20" s="2">
        <f t="shared" ref="F20" si="17">_xlfn.CHISQ.DIST(E20,$E$3,TRUE)</f>
        <v>3.6598468273437122E-3</v>
      </c>
      <c r="G20" s="2">
        <f t="shared" si="5"/>
        <v>0.99634015317265634</v>
      </c>
    </row>
    <row r="27" spans="1:7" x14ac:dyDescent="0.3">
      <c r="C27">
        <f>2*_xlfn.CHISQ.DIST.RT(34.125,21)</f>
        <v>7.0276454381985001E-2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2C15E-EAA0-45DF-B5C9-936AF00F9711}">
  <dimension ref="A1:J22"/>
  <sheetViews>
    <sheetView zoomScale="130" zoomScaleNormal="130" workbookViewId="0">
      <selection activeCell="K14" sqref="K14"/>
    </sheetView>
  </sheetViews>
  <sheetFormatPr defaultRowHeight="14.4" x14ac:dyDescent="0.3"/>
  <cols>
    <col min="2" max="2" width="20.44140625" customWidth="1"/>
    <col min="3" max="3" width="21.5546875" customWidth="1"/>
    <col min="6" max="6" width="11.6640625" customWidth="1"/>
    <col min="7" max="7" width="10.109375" customWidth="1"/>
  </cols>
  <sheetData>
    <row r="1" spans="1:10" x14ac:dyDescent="0.3">
      <c r="A1" s="1" t="s">
        <v>7</v>
      </c>
    </row>
    <row r="4" spans="1:10" x14ac:dyDescent="0.3">
      <c r="C4" s="3" t="s">
        <v>12</v>
      </c>
      <c r="E4" s="4">
        <v>21</v>
      </c>
      <c r="H4" t="s">
        <v>9</v>
      </c>
      <c r="J4">
        <f>E5/(E5-2)</f>
        <v>-1</v>
      </c>
    </row>
    <row r="5" spans="1:10" x14ac:dyDescent="0.3">
      <c r="C5" s="3" t="s">
        <v>13</v>
      </c>
      <c r="E5" s="4">
        <v>1</v>
      </c>
    </row>
    <row r="9" spans="1:10" x14ac:dyDescent="0.3">
      <c r="A9">
        <v>5.0000000000000001E-3</v>
      </c>
      <c r="B9">
        <f>_xlfn.F.INV(A9,$E$4,$E$5)</f>
        <v>0.1017343861141039</v>
      </c>
      <c r="C9">
        <f>_xlfn.F.INV.RT(A9,$E$4,$E$5)</f>
        <v>24865.521252638144</v>
      </c>
      <c r="E9">
        <f>B9</f>
        <v>0.1017343861141039</v>
      </c>
      <c r="F9">
        <f>_xlfn.F.DIST(E9,$E$4,$E$5,TRUE)</f>
        <v>4.9999999999999975E-3</v>
      </c>
      <c r="G9">
        <f>_xlfn.F.DIST.RT(E9,$E$4,$E$5)</f>
        <v>0.995</v>
      </c>
    </row>
    <row r="10" spans="1:10" x14ac:dyDescent="0.3">
      <c r="A10" s="2">
        <v>0.01</v>
      </c>
      <c r="B10">
        <f t="shared" ref="B10:B22" si="0">_xlfn.F.INV(A10,$E$4,$E$5)</f>
        <v>0.12474120959743577</v>
      </c>
      <c r="C10" s="2">
        <f t="shared" ref="C10:C22" si="1">_xlfn.F.INV.RT(A10,$E$4,$E$5)</f>
        <v>6216.1184036325876</v>
      </c>
      <c r="E10">
        <f t="shared" ref="E10:E21" si="2">B10</f>
        <v>0.12474120959743577</v>
      </c>
      <c r="F10">
        <f t="shared" ref="F10:F22" si="3">_xlfn.F.DIST(E10,$E$4,$E$5,TRUE)</f>
        <v>1.0000000000000011E-2</v>
      </c>
      <c r="G10">
        <f t="shared" ref="G10:G22" si="4">_xlfn.F.DIST.RT(E10,$E$4,$E$5)</f>
        <v>0.99</v>
      </c>
    </row>
    <row r="11" spans="1:10" x14ac:dyDescent="0.3">
      <c r="A11">
        <v>2.5000000000000001E-2</v>
      </c>
      <c r="B11">
        <f t="shared" si="0"/>
        <v>0.17162527073475764</v>
      </c>
      <c r="C11">
        <f t="shared" si="1"/>
        <v>994.28558028592522</v>
      </c>
      <c r="E11">
        <f t="shared" si="2"/>
        <v>0.17162527073475764</v>
      </c>
      <c r="F11">
        <f t="shared" si="3"/>
        <v>2.4999999999999981E-2</v>
      </c>
      <c r="G11">
        <f t="shared" si="4"/>
        <v>0.97500000000000009</v>
      </c>
    </row>
    <row r="12" spans="1:10" x14ac:dyDescent="0.3">
      <c r="A12" s="7">
        <v>0.05</v>
      </c>
      <c r="B12">
        <f t="shared" si="0"/>
        <v>0.23122489981776578</v>
      </c>
      <c r="C12" s="7">
        <f t="shared" si="1"/>
        <v>248.30937103362049</v>
      </c>
      <c r="E12">
        <f t="shared" si="2"/>
        <v>0.23122489981776578</v>
      </c>
      <c r="F12">
        <f t="shared" si="3"/>
        <v>4.9999999999999982E-2</v>
      </c>
      <c r="G12">
        <f t="shared" si="4"/>
        <v>0.95</v>
      </c>
    </row>
    <row r="13" spans="1:10" x14ac:dyDescent="0.3">
      <c r="A13" s="8">
        <v>0.1</v>
      </c>
      <c r="B13">
        <f t="shared" si="0"/>
        <v>0.33772874488379445</v>
      </c>
      <c r="C13" s="8">
        <f t="shared" si="1"/>
        <v>61.814959007037714</v>
      </c>
      <c r="E13">
        <f t="shared" si="2"/>
        <v>0.33772874488379445</v>
      </c>
      <c r="F13">
        <f t="shared" si="3"/>
        <v>0.1</v>
      </c>
      <c r="G13">
        <f t="shared" si="4"/>
        <v>0.9</v>
      </c>
    </row>
    <row r="14" spans="1:10" x14ac:dyDescent="0.3">
      <c r="A14">
        <v>0.25</v>
      </c>
      <c r="B14">
        <f t="shared" si="0"/>
        <v>0.71445420129419646</v>
      </c>
      <c r="C14">
        <f t="shared" si="1"/>
        <v>9.5938622430616078</v>
      </c>
      <c r="E14">
        <f t="shared" si="2"/>
        <v>0.71445420129419646</v>
      </c>
      <c r="F14">
        <f t="shared" si="3"/>
        <v>0.25000000000000017</v>
      </c>
      <c r="G14">
        <f t="shared" si="4"/>
        <v>0.74999999999999978</v>
      </c>
    </row>
    <row r="15" spans="1:10" x14ac:dyDescent="0.3">
      <c r="A15">
        <v>0.5</v>
      </c>
      <c r="B15">
        <f t="shared" si="0"/>
        <v>2.1227859507123066</v>
      </c>
      <c r="C15">
        <f t="shared" si="1"/>
        <v>2.1227859507122999</v>
      </c>
      <c r="E15">
        <f t="shared" si="2"/>
        <v>2.1227859507123066</v>
      </c>
      <c r="F15">
        <f t="shared" si="3"/>
        <v>0.50000000000000067</v>
      </c>
      <c r="G15">
        <f t="shared" si="4"/>
        <v>0.49999999999999933</v>
      </c>
    </row>
    <row r="16" spans="1:10" x14ac:dyDescent="0.3">
      <c r="A16">
        <v>0.75</v>
      </c>
      <c r="B16">
        <f t="shared" si="0"/>
        <v>9.5938622430616078</v>
      </c>
      <c r="C16">
        <f t="shared" si="1"/>
        <v>0.71445420129419646</v>
      </c>
      <c r="E16">
        <f t="shared" si="2"/>
        <v>9.5938622430616078</v>
      </c>
      <c r="F16">
        <f t="shared" si="3"/>
        <v>0.75</v>
      </c>
      <c r="G16">
        <f t="shared" si="4"/>
        <v>0.24999999999999997</v>
      </c>
    </row>
    <row r="17" spans="1:7" x14ac:dyDescent="0.3">
      <c r="A17">
        <v>0.9</v>
      </c>
      <c r="B17">
        <f t="shared" si="0"/>
        <v>61.814959007037757</v>
      </c>
      <c r="C17">
        <f t="shared" si="1"/>
        <v>0.33772874488379445</v>
      </c>
      <c r="E17">
        <f t="shared" si="2"/>
        <v>61.814959007037757</v>
      </c>
      <c r="F17">
        <f t="shared" si="3"/>
        <v>0.9</v>
      </c>
      <c r="G17">
        <f t="shared" si="4"/>
        <v>9.9999999999999964E-2</v>
      </c>
    </row>
    <row r="18" spans="1:7" x14ac:dyDescent="0.3">
      <c r="A18">
        <v>0.95</v>
      </c>
      <c r="B18">
        <f t="shared" si="0"/>
        <v>248.30937103362004</v>
      </c>
      <c r="C18">
        <f t="shared" si="1"/>
        <v>0.23122489981776595</v>
      </c>
      <c r="E18">
        <f t="shared" si="2"/>
        <v>248.30937103362004</v>
      </c>
      <c r="F18">
        <f t="shared" si="3"/>
        <v>0.95</v>
      </c>
      <c r="G18">
        <f t="shared" si="4"/>
        <v>5.0000000000000037E-2</v>
      </c>
    </row>
    <row r="19" spans="1:7" x14ac:dyDescent="0.3">
      <c r="A19">
        <v>0.97499999999999998</v>
      </c>
      <c r="B19">
        <f t="shared" si="0"/>
        <v>994.2855802859234</v>
      </c>
      <c r="C19">
        <f t="shared" si="1"/>
        <v>0.1716252707347577</v>
      </c>
      <c r="E19">
        <f t="shared" si="2"/>
        <v>994.2855802859234</v>
      </c>
      <c r="F19">
        <f t="shared" si="3"/>
        <v>0.97499999999999998</v>
      </c>
      <c r="G19">
        <f t="shared" si="4"/>
        <v>2.5000000000000012E-2</v>
      </c>
    </row>
    <row r="20" spans="1:7" x14ac:dyDescent="0.3">
      <c r="A20">
        <v>0.99</v>
      </c>
      <c r="B20">
        <f t="shared" si="0"/>
        <v>6216.1184036325758</v>
      </c>
      <c r="C20">
        <f t="shared" si="1"/>
        <v>0.12474120959743577</v>
      </c>
      <c r="E20">
        <f t="shared" si="2"/>
        <v>6216.1184036325758</v>
      </c>
      <c r="F20">
        <f t="shared" si="3"/>
        <v>0.99</v>
      </c>
      <c r="G20">
        <f t="shared" si="4"/>
        <v>1.0000000000000011E-2</v>
      </c>
    </row>
    <row r="21" spans="1:7" x14ac:dyDescent="0.3">
      <c r="A21">
        <v>0.995</v>
      </c>
      <c r="B21">
        <f t="shared" si="0"/>
        <v>24865.5212526381</v>
      </c>
      <c r="C21">
        <f t="shared" si="1"/>
        <v>0.10173438611410394</v>
      </c>
      <c r="E21">
        <f t="shared" si="2"/>
        <v>24865.5212526381</v>
      </c>
      <c r="F21">
        <f t="shared" si="3"/>
        <v>0.995</v>
      </c>
      <c r="G21">
        <f t="shared" si="4"/>
        <v>5.0000000000000018E-3</v>
      </c>
    </row>
    <row r="22" spans="1:7" x14ac:dyDescent="0.3">
      <c r="A22" s="4">
        <v>0.7</v>
      </c>
      <c r="B22" s="2">
        <f t="shared" si="0"/>
        <v>6.5531879874536001</v>
      </c>
      <c r="C22" s="2">
        <f t="shared" si="1"/>
        <v>0.88553027637231263</v>
      </c>
      <c r="E22" s="4">
        <v>248</v>
      </c>
      <c r="F22" s="2">
        <f t="shared" si="3"/>
        <v>0.94996886698025496</v>
      </c>
      <c r="G22" s="2">
        <f t="shared" si="4"/>
        <v>5.0031133019745072E-2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B90A1-F559-437D-B9EE-14682B4A8A93}">
  <dimension ref="A1:F24"/>
  <sheetViews>
    <sheetView tabSelected="1" zoomScale="175" zoomScaleNormal="175" workbookViewId="0">
      <selection activeCell="J11" sqref="J11"/>
    </sheetView>
  </sheetViews>
  <sheetFormatPr defaultRowHeight="14.4" x14ac:dyDescent="0.3"/>
  <cols>
    <col min="2" max="2" width="11.77734375" customWidth="1"/>
  </cols>
  <sheetData>
    <row r="1" spans="1:6" x14ac:dyDescent="0.3">
      <c r="A1" s="1" t="s">
        <v>26</v>
      </c>
    </row>
    <row r="3" spans="1:6" x14ac:dyDescent="0.3">
      <c r="B3" t="s">
        <v>27</v>
      </c>
      <c r="D3" s="4">
        <v>15</v>
      </c>
    </row>
    <row r="4" spans="1:6" x14ac:dyDescent="0.3">
      <c r="B4" t="s">
        <v>28</v>
      </c>
      <c r="D4" s="4">
        <v>25</v>
      </c>
    </row>
    <row r="6" spans="1:6" x14ac:dyDescent="0.3">
      <c r="B6" s="3" t="s">
        <v>9</v>
      </c>
      <c r="D6" s="9">
        <f>(D3+D4)/2</f>
        <v>20</v>
      </c>
    </row>
    <row r="7" spans="1:6" x14ac:dyDescent="0.3">
      <c r="B7" s="3" t="s">
        <v>11</v>
      </c>
      <c r="D7" s="9">
        <f>((D4-D3)^2 )/12</f>
        <v>8.3333333333333339</v>
      </c>
    </row>
    <row r="8" spans="1:6" x14ac:dyDescent="0.3">
      <c r="B8" s="3" t="s">
        <v>10</v>
      </c>
      <c r="D8" s="9">
        <f>SQRT(D7)</f>
        <v>2.8867513459481291</v>
      </c>
    </row>
    <row r="11" spans="1:6" x14ac:dyDescent="0.3">
      <c r="A11">
        <v>5.0000000000000001E-3</v>
      </c>
      <c r="B11">
        <f>A11*(D$4-D$3)+D$3</f>
        <v>15.05</v>
      </c>
      <c r="D11">
        <f>B11</f>
        <v>15.05</v>
      </c>
      <c r="E11">
        <f>MIN(MAX((D11-D$3)/(D$4-D$3),0),1)</f>
        <v>5.0000000000000712E-3</v>
      </c>
      <c r="F11">
        <f>1-E11</f>
        <v>0.99499999999999988</v>
      </c>
    </row>
    <row r="12" spans="1:6" x14ac:dyDescent="0.3">
      <c r="A12">
        <v>0.01</v>
      </c>
      <c r="B12">
        <f t="shared" ref="B12:B24" si="0">A12*(D$4-D$3)+D$3</f>
        <v>15.1</v>
      </c>
      <c r="D12">
        <f t="shared" ref="D12:D23" si="1">B12</f>
        <v>15.1</v>
      </c>
      <c r="E12">
        <f t="shared" ref="E12:E24" si="2">MIN(MAX((D12-D$3)/(D$4-D$3),0),1)</f>
        <v>9.9999999999999638E-3</v>
      </c>
      <c r="F12">
        <f t="shared" ref="F12:F24" si="3">1-E12</f>
        <v>0.99</v>
      </c>
    </row>
    <row r="13" spans="1:6" x14ac:dyDescent="0.3">
      <c r="A13">
        <v>2.5000000000000001E-2</v>
      </c>
      <c r="B13">
        <f t="shared" si="0"/>
        <v>15.25</v>
      </c>
      <c r="D13">
        <f t="shared" si="1"/>
        <v>15.25</v>
      </c>
      <c r="E13">
        <f t="shared" si="2"/>
        <v>2.5000000000000001E-2</v>
      </c>
      <c r="F13">
        <f t="shared" si="3"/>
        <v>0.97499999999999998</v>
      </c>
    </row>
    <row r="14" spans="1:6" x14ac:dyDescent="0.3">
      <c r="A14">
        <v>0.05</v>
      </c>
      <c r="B14">
        <f t="shared" si="0"/>
        <v>15.5</v>
      </c>
      <c r="D14">
        <f t="shared" si="1"/>
        <v>15.5</v>
      </c>
      <c r="E14">
        <f t="shared" si="2"/>
        <v>0.05</v>
      </c>
      <c r="F14">
        <f t="shared" si="3"/>
        <v>0.95</v>
      </c>
    </row>
    <row r="15" spans="1:6" x14ac:dyDescent="0.3">
      <c r="A15">
        <v>0.1</v>
      </c>
      <c r="B15">
        <f t="shared" si="0"/>
        <v>16</v>
      </c>
      <c r="D15">
        <f t="shared" si="1"/>
        <v>16</v>
      </c>
      <c r="E15">
        <f t="shared" si="2"/>
        <v>0.1</v>
      </c>
      <c r="F15">
        <f t="shared" si="3"/>
        <v>0.9</v>
      </c>
    </row>
    <row r="16" spans="1:6" x14ac:dyDescent="0.3">
      <c r="A16">
        <v>0.25</v>
      </c>
      <c r="B16">
        <f t="shared" si="0"/>
        <v>17.5</v>
      </c>
      <c r="D16">
        <f t="shared" si="1"/>
        <v>17.5</v>
      </c>
      <c r="E16">
        <f t="shared" si="2"/>
        <v>0.25</v>
      </c>
      <c r="F16">
        <f t="shared" si="3"/>
        <v>0.75</v>
      </c>
    </row>
    <row r="17" spans="1:6" x14ac:dyDescent="0.3">
      <c r="A17">
        <v>0.5</v>
      </c>
      <c r="B17">
        <f t="shared" si="0"/>
        <v>20</v>
      </c>
      <c r="D17">
        <f t="shared" si="1"/>
        <v>20</v>
      </c>
      <c r="E17">
        <f t="shared" si="2"/>
        <v>0.5</v>
      </c>
      <c r="F17">
        <f t="shared" si="3"/>
        <v>0.5</v>
      </c>
    </row>
    <row r="18" spans="1:6" x14ac:dyDescent="0.3">
      <c r="A18">
        <v>0.75</v>
      </c>
      <c r="B18">
        <f t="shared" si="0"/>
        <v>22.5</v>
      </c>
      <c r="D18">
        <f t="shared" si="1"/>
        <v>22.5</v>
      </c>
      <c r="E18">
        <f t="shared" si="2"/>
        <v>0.75</v>
      </c>
      <c r="F18">
        <f t="shared" si="3"/>
        <v>0.25</v>
      </c>
    </row>
    <row r="19" spans="1:6" x14ac:dyDescent="0.3">
      <c r="A19">
        <v>0.9</v>
      </c>
      <c r="B19">
        <f t="shared" si="0"/>
        <v>24</v>
      </c>
      <c r="D19">
        <f t="shared" si="1"/>
        <v>24</v>
      </c>
      <c r="E19">
        <f t="shared" si="2"/>
        <v>0.9</v>
      </c>
      <c r="F19">
        <f t="shared" si="3"/>
        <v>9.9999999999999978E-2</v>
      </c>
    </row>
    <row r="20" spans="1:6" x14ac:dyDescent="0.3">
      <c r="A20">
        <v>0.95</v>
      </c>
      <c r="B20">
        <f t="shared" si="0"/>
        <v>24.5</v>
      </c>
      <c r="D20">
        <f t="shared" si="1"/>
        <v>24.5</v>
      </c>
      <c r="E20">
        <f t="shared" si="2"/>
        <v>0.95</v>
      </c>
      <c r="F20">
        <f t="shared" si="3"/>
        <v>5.0000000000000044E-2</v>
      </c>
    </row>
    <row r="21" spans="1:6" x14ac:dyDescent="0.3">
      <c r="A21">
        <v>0.97499999999999998</v>
      </c>
      <c r="B21">
        <f t="shared" si="0"/>
        <v>24.75</v>
      </c>
      <c r="D21">
        <f t="shared" si="1"/>
        <v>24.75</v>
      </c>
      <c r="E21">
        <f t="shared" si="2"/>
        <v>0.97499999999999998</v>
      </c>
      <c r="F21">
        <f t="shared" si="3"/>
        <v>2.5000000000000022E-2</v>
      </c>
    </row>
    <row r="22" spans="1:6" x14ac:dyDescent="0.3">
      <c r="A22">
        <v>0.99</v>
      </c>
      <c r="B22">
        <f t="shared" si="0"/>
        <v>24.9</v>
      </c>
      <c r="D22">
        <f t="shared" si="1"/>
        <v>24.9</v>
      </c>
      <c r="E22">
        <f t="shared" si="2"/>
        <v>0.98999999999999988</v>
      </c>
      <c r="F22">
        <f t="shared" si="3"/>
        <v>1.000000000000012E-2</v>
      </c>
    </row>
    <row r="23" spans="1:6" x14ac:dyDescent="0.3">
      <c r="A23">
        <v>0.995</v>
      </c>
      <c r="B23">
        <f t="shared" si="0"/>
        <v>24.95</v>
      </c>
      <c r="D23">
        <f t="shared" si="1"/>
        <v>24.95</v>
      </c>
      <c r="E23">
        <f t="shared" si="2"/>
        <v>0.99499999999999988</v>
      </c>
      <c r="F23">
        <f t="shared" si="3"/>
        <v>5.0000000000001155E-3</v>
      </c>
    </row>
    <row r="24" spans="1:6" x14ac:dyDescent="0.3">
      <c r="A24" s="4">
        <v>0.7</v>
      </c>
      <c r="B24" s="2">
        <f t="shared" si="0"/>
        <v>22</v>
      </c>
      <c r="D24" s="4">
        <v>18</v>
      </c>
      <c r="E24" s="2">
        <f t="shared" si="2"/>
        <v>0.3</v>
      </c>
      <c r="F24" s="2">
        <f t="shared" si="3"/>
        <v>0.7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7ACCB-A84E-4BBC-9D7E-F88CD71EFFBA}">
  <dimension ref="A1:L22"/>
  <sheetViews>
    <sheetView zoomScaleNormal="100" workbookViewId="0">
      <selection activeCell="F4" sqref="F4"/>
    </sheetView>
  </sheetViews>
  <sheetFormatPr defaultRowHeight="14.4" x14ac:dyDescent="0.3"/>
  <cols>
    <col min="2" max="2" width="21.109375" customWidth="1"/>
    <col min="3" max="3" width="21" customWidth="1"/>
    <col min="4" max="4" width="22.33203125" customWidth="1"/>
    <col min="5" max="5" width="11.109375" customWidth="1"/>
    <col min="6" max="6" width="13.77734375" customWidth="1"/>
    <col min="7" max="7" width="11.44140625" customWidth="1"/>
    <col min="8" max="8" width="10.6640625" customWidth="1"/>
    <col min="9" max="9" width="10.77734375" customWidth="1"/>
  </cols>
  <sheetData>
    <row r="1" spans="1:12" x14ac:dyDescent="0.3">
      <c r="A1" s="1" t="s">
        <v>8</v>
      </c>
    </row>
    <row r="3" spans="1:12" x14ac:dyDescent="0.3">
      <c r="D3" s="3" t="s">
        <v>6</v>
      </c>
      <c r="F3" s="4">
        <v>40</v>
      </c>
    </row>
    <row r="4" spans="1:12" x14ac:dyDescent="0.3">
      <c r="D4" s="3" t="s">
        <v>14</v>
      </c>
      <c r="F4" s="2">
        <f>F3+1</f>
        <v>41</v>
      </c>
      <c r="I4" s="3" t="s">
        <v>9</v>
      </c>
    </row>
    <row r="6" spans="1:12" x14ac:dyDescent="0.3">
      <c r="I6" s="3" t="s">
        <v>11</v>
      </c>
      <c r="L6" s="2">
        <f>F3/(F3-2)</f>
        <v>1.0526315789473684</v>
      </c>
    </row>
    <row r="9" spans="1:12" x14ac:dyDescent="0.3">
      <c r="A9">
        <v>5.0000000000000001E-3</v>
      </c>
      <c r="B9">
        <f>_xlfn.T.INV(A9,$F$3)</f>
        <v>-2.7044592674331631</v>
      </c>
      <c r="C9">
        <f>_xlfn.T.INV(1-A9,$F$3)</f>
        <v>2.7044592674331618</v>
      </c>
      <c r="D9">
        <f>_xlfn.T.INV.2T(A9,$F$3)</f>
        <v>2.9711712949060733</v>
      </c>
      <c r="F9">
        <f t="shared" ref="F9:F21" si="0">B9</f>
        <v>-2.7044592674331631</v>
      </c>
      <c r="G9">
        <f>_xlfn.T.DIST(F9,$F$3,TRUE)</f>
        <v>4.9999999999999949E-3</v>
      </c>
      <c r="H9">
        <f>_xlfn.T.DIST.RT(F9,$F$3)</f>
        <v>0.995</v>
      </c>
      <c r="I9" t="e">
        <f>_xlfn.T.DIST.2T(F9,$F$3)</f>
        <v>#NUM!</v>
      </c>
    </row>
    <row r="10" spans="1:12" x14ac:dyDescent="0.3">
      <c r="A10">
        <v>0.01</v>
      </c>
      <c r="B10">
        <f t="shared" ref="B10:B22" si="1">_xlfn.T.INV(A10,$F$3)</f>
        <v>-2.4232567793348583</v>
      </c>
      <c r="C10">
        <f>_xlfn.T.INV(1-A10,$F$3)</f>
        <v>2.4232567793348565</v>
      </c>
      <c r="D10">
        <f t="shared" ref="D10:D22" si="2">_xlfn.T.INV.2T(A10,$F$3)</f>
        <v>2.7044592674331631</v>
      </c>
      <c r="F10">
        <f t="shared" si="0"/>
        <v>-2.4232567793348583</v>
      </c>
      <c r="G10">
        <f t="shared" ref="G10:G22" si="3">_xlfn.T.DIST(F10,$F$3,TRUE)</f>
        <v>9.999999999999995E-3</v>
      </c>
      <c r="H10">
        <f t="shared" ref="H10:H22" si="4">_xlfn.T.DIST.RT(F10,$F$3)</f>
        <v>0.99</v>
      </c>
      <c r="I10" t="e">
        <f t="shared" ref="I10:I22" si="5">_xlfn.T.DIST.2T(F10,$F$3)</f>
        <v>#NUM!</v>
      </c>
    </row>
    <row r="11" spans="1:12" x14ac:dyDescent="0.3">
      <c r="A11">
        <v>2.5000000000000001E-2</v>
      </c>
      <c r="B11">
        <f t="shared" si="1"/>
        <v>-2.0210753903062737</v>
      </c>
      <c r="C11">
        <f t="shared" ref="C11:C21" si="6">_xlfn.T.INV(1-A11,$F$3)</f>
        <v>2.0210753903062715</v>
      </c>
      <c r="D11">
        <f t="shared" si="2"/>
        <v>2.3289347675691143</v>
      </c>
      <c r="F11">
        <f t="shared" si="0"/>
        <v>-2.0210753903062737</v>
      </c>
      <c r="G11">
        <f t="shared" si="3"/>
        <v>2.4999999999999915E-2</v>
      </c>
      <c r="H11">
        <f t="shared" si="4"/>
        <v>0.97500000000000009</v>
      </c>
      <c r="I11" t="e">
        <f t="shared" si="5"/>
        <v>#NUM!</v>
      </c>
    </row>
    <row r="12" spans="1:12" x14ac:dyDescent="0.3">
      <c r="A12">
        <v>0.05</v>
      </c>
      <c r="B12">
        <f t="shared" si="1"/>
        <v>-1.6838510133356521</v>
      </c>
      <c r="C12">
        <f t="shared" si="6"/>
        <v>1.6838510133356521</v>
      </c>
      <c r="D12">
        <f t="shared" si="2"/>
        <v>2.0210753903062737</v>
      </c>
      <c r="F12">
        <f t="shared" si="0"/>
        <v>-1.6838510133356521</v>
      </c>
      <c r="G12">
        <f t="shared" si="3"/>
        <v>5.0000000000000142E-2</v>
      </c>
      <c r="H12">
        <f t="shared" si="4"/>
        <v>0.94999999999999984</v>
      </c>
      <c r="I12" t="e">
        <f t="shared" si="5"/>
        <v>#NUM!</v>
      </c>
    </row>
    <row r="13" spans="1:12" x14ac:dyDescent="0.3">
      <c r="A13">
        <v>0.1</v>
      </c>
      <c r="B13">
        <f t="shared" si="1"/>
        <v>-1.3030770526071962</v>
      </c>
      <c r="C13">
        <f t="shared" si="6"/>
        <v>1.3030770526071962</v>
      </c>
      <c r="D13">
        <f t="shared" si="2"/>
        <v>1.6838510133356521</v>
      </c>
      <c r="F13">
        <f t="shared" si="0"/>
        <v>-1.3030770526071962</v>
      </c>
      <c r="G13">
        <f t="shared" si="3"/>
        <v>9.9999999999999395E-2</v>
      </c>
      <c r="H13">
        <f t="shared" si="4"/>
        <v>0.90000000000000058</v>
      </c>
      <c r="I13" t="e">
        <f t="shared" si="5"/>
        <v>#NUM!</v>
      </c>
    </row>
    <row r="14" spans="1:12" x14ac:dyDescent="0.3">
      <c r="A14">
        <v>0.25</v>
      </c>
      <c r="B14">
        <f t="shared" si="1"/>
        <v>-0.68067271716444966</v>
      </c>
      <c r="C14">
        <f t="shared" si="6"/>
        <v>0.68067271716444966</v>
      </c>
      <c r="D14">
        <f t="shared" si="2"/>
        <v>1.1673020487827344</v>
      </c>
      <c r="F14">
        <f t="shared" si="0"/>
        <v>-0.68067271716444966</v>
      </c>
      <c r="G14">
        <f t="shared" si="3"/>
        <v>0.24999999999999967</v>
      </c>
      <c r="H14">
        <f t="shared" si="4"/>
        <v>0.75000000000000033</v>
      </c>
      <c r="I14" t="e">
        <f t="shared" si="5"/>
        <v>#NUM!</v>
      </c>
    </row>
    <row r="15" spans="1:12" x14ac:dyDescent="0.3">
      <c r="A15">
        <v>0.5</v>
      </c>
      <c r="B15">
        <f t="shared" si="1"/>
        <v>0</v>
      </c>
      <c r="C15">
        <f t="shared" si="6"/>
        <v>0</v>
      </c>
      <c r="D15">
        <f t="shared" si="2"/>
        <v>0.68067271716444966</v>
      </c>
      <c r="F15">
        <f t="shared" si="0"/>
        <v>0</v>
      </c>
      <c r="G15">
        <f t="shared" si="3"/>
        <v>0.5</v>
      </c>
      <c r="H15">
        <f t="shared" si="4"/>
        <v>0.5</v>
      </c>
      <c r="I15">
        <f t="shared" si="5"/>
        <v>1</v>
      </c>
    </row>
    <row r="16" spans="1:12" x14ac:dyDescent="0.3">
      <c r="A16">
        <v>0.75</v>
      </c>
      <c r="B16">
        <f t="shared" si="1"/>
        <v>0.68067271716444966</v>
      </c>
      <c r="C16">
        <f t="shared" si="6"/>
        <v>-0.68067271716444966</v>
      </c>
      <c r="D16">
        <f t="shared" si="2"/>
        <v>0.3208425880981422</v>
      </c>
      <c r="F16">
        <f t="shared" si="0"/>
        <v>0.68067271716444966</v>
      </c>
      <c r="G16">
        <f t="shared" si="3"/>
        <v>0.75000000000000033</v>
      </c>
      <c r="H16">
        <f t="shared" si="4"/>
        <v>0.24999999999999967</v>
      </c>
      <c r="I16">
        <f t="shared" si="5"/>
        <v>0.49999999999999933</v>
      </c>
    </row>
    <row r="17" spans="1:9" x14ac:dyDescent="0.3">
      <c r="A17">
        <v>0.9</v>
      </c>
      <c r="B17">
        <f t="shared" si="1"/>
        <v>1.3030770526071962</v>
      </c>
      <c r="C17">
        <f t="shared" si="6"/>
        <v>-1.3030770526071962</v>
      </c>
      <c r="D17">
        <f t="shared" si="2"/>
        <v>0.12646171836509729</v>
      </c>
      <c r="F17">
        <f t="shared" si="0"/>
        <v>1.3030770526071962</v>
      </c>
      <c r="G17">
        <f t="shared" si="3"/>
        <v>0.90000000000000058</v>
      </c>
      <c r="H17">
        <f t="shared" si="4"/>
        <v>9.9999999999999395E-2</v>
      </c>
      <c r="I17">
        <f t="shared" si="5"/>
        <v>0.19999999999999879</v>
      </c>
    </row>
    <row r="18" spans="1:9" x14ac:dyDescent="0.3">
      <c r="A18">
        <v>0.95</v>
      </c>
      <c r="B18">
        <f t="shared" si="1"/>
        <v>1.6838510133356521</v>
      </c>
      <c r="C18">
        <f t="shared" si="6"/>
        <v>-1.6838510133356521</v>
      </c>
      <c r="D18">
        <f t="shared" si="2"/>
        <v>6.3101448512110761E-2</v>
      </c>
      <c r="F18">
        <f t="shared" si="0"/>
        <v>1.6838510133356521</v>
      </c>
      <c r="G18">
        <f t="shared" si="3"/>
        <v>0.94999999999999984</v>
      </c>
      <c r="H18">
        <f t="shared" si="4"/>
        <v>5.0000000000000142E-2</v>
      </c>
      <c r="I18">
        <f t="shared" si="5"/>
        <v>0.10000000000000028</v>
      </c>
    </row>
    <row r="19" spans="1:9" x14ac:dyDescent="0.3">
      <c r="A19">
        <v>0.97499999999999998</v>
      </c>
      <c r="B19">
        <f t="shared" si="1"/>
        <v>2.0210753903062715</v>
      </c>
      <c r="C19">
        <f t="shared" si="6"/>
        <v>-2.0210753903062715</v>
      </c>
      <c r="D19">
        <f t="shared" si="2"/>
        <v>3.1534632819579377E-2</v>
      </c>
      <c r="F19">
        <f t="shared" si="0"/>
        <v>2.0210753903062715</v>
      </c>
      <c r="G19">
        <f t="shared" si="3"/>
        <v>0.97499999999999987</v>
      </c>
      <c r="H19">
        <f t="shared" si="4"/>
        <v>2.500000000000013E-2</v>
      </c>
      <c r="I19">
        <f t="shared" si="5"/>
        <v>5.000000000000026E-2</v>
      </c>
    </row>
    <row r="20" spans="1:9" x14ac:dyDescent="0.3">
      <c r="A20">
        <v>0.99</v>
      </c>
      <c r="B20">
        <f t="shared" si="1"/>
        <v>2.4232567793348565</v>
      </c>
      <c r="C20">
        <f t="shared" si="6"/>
        <v>-2.4232567793348565</v>
      </c>
      <c r="D20">
        <f t="shared" si="2"/>
        <v>1.2612053304581488E-2</v>
      </c>
      <c r="F20">
        <f t="shared" si="0"/>
        <v>2.4232567793348565</v>
      </c>
      <c r="G20">
        <f t="shared" si="3"/>
        <v>0.99</v>
      </c>
      <c r="H20">
        <f t="shared" si="4"/>
        <v>1.0000000000000057E-2</v>
      </c>
      <c r="I20">
        <f t="shared" si="5"/>
        <v>2.0000000000000115E-2</v>
      </c>
    </row>
    <row r="21" spans="1:9" x14ac:dyDescent="0.3">
      <c r="A21">
        <v>0.995</v>
      </c>
      <c r="B21">
        <f t="shared" si="1"/>
        <v>2.7044592674331618</v>
      </c>
      <c r="C21">
        <f t="shared" si="6"/>
        <v>-2.7044592674331618</v>
      </c>
      <c r="D21">
        <f t="shared" si="2"/>
        <v>6.3058981365859204E-3</v>
      </c>
      <c r="F21">
        <f t="shared" si="0"/>
        <v>2.7044592674331618</v>
      </c>
      <c r="G21">
        <f t="shared" si="3"/>
        <v>0.995</v>
      </c>
      <c r="H21">
        <f t="shared" si="4"/>
        <v>5.0000000000000157E-3</v>
      </c>
      <c r="I21">
        <f t="shared" si="5"/>
        <v>1.0000000000000031E-2</v>
      </c>
    </row>
    <row r="22" spans="1:9" x14ac:dyDescent="0.3">
      <c r="A22" s="4">
        <v>0.7</v>
      </c>
      <c r="B22" s="2">
        <f t="shared" si="1"/>
        <v>0.52860567955089399</v>
      </c>
      <c r="C22" s="2">
        <f>_xlfn.T.INV(1-A22,$F$3)</f>
        <v>-0.52860567955089399</v>
      </c>
      <c r="D22" s="2">
        <f t="shared" si="2"/>
        <v>0.38809984804479924</v>
      </c>
      <c r="F22" s="4">
        <v>2</v>
      </c>
      <c r="G22" s="2">
        <f t="shared" si="3"/>
        <v>0.97383882839247538</v>
      </c>
      <c r="H22" s="2">
        <f t="shared" si="4"/>
        <v>2.616117160752458E-2</v>
      </c>
      <c r="I22" s="2">
        <f t="shared" si="5"/>
        <v>5.2322343215049159E-2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B4E92-8612-449C-A764-5AEA3E6CF3CB}">
  <dimension ref="A1:B12"/>
  <sheetViews>
    <sheetView workbookViewId="0">
      <selection activeCell="E13" sqref="E13"/>
    </sheetView>
  </sheetViews>
  <sheetFormatPr defaultRowHeight="14.4" x14ac:dyDescent="0.3"/>
  <cols>
    <col min="1" max="1" width="12.6640625" customWidth="1"/>
  </cols>
  <sheetData>
    <row r="1" spans="1:2" ht="21" x14ac:dyDescent="0.4">
      <c r="A1" s="10" t="s">
        <v>17</v>
      </c>
    </row>
    <row r="3" spans="1:2" x14ac:dyDescent="0.3">
      <c r="A3" t="s">
        <v>20</v>
      </c>
    </row>
    <row r="4" spans="1:2" x14ac:dyDescent="0.3">
      <c r="A4" t="s">
        <v>18</v>
      </c>
      <c r="B4" s="4">
        <v>32.67</v>
      </c>
    </row>
    <row r="5" spans="1:2" x14ac:dyDescent="0.3">
      <c r="A5" t="s">
        <v>19</v>
      </c>
      <c r="B5" s="4">
        <v>35.479999999999997</v>
      </c>
    </row>
    <row r="7" spans="1:2" x14ac:dyDescent="0.3">
      <c r="A7" t="s">
        <v>21</v>
      </c>
    </row>
    <row r="8" spans="1:2" x14ac:dyDescent="0.3">
      <c r="A8" t="s">
        <v>22</v>
      </c>
      <c r="B8" s="4">
        <v>0.05</v>
      </c>
    </row>
    <row r="9" spans="1:2" x14ac:dyDescent="0.3">
      <c r="A9" t="s">
        <v>23</v>
      </c>
      <c r="B9" s="4">
        <v>2.5000000000000001E-2</v>
      </c>
    </row>
    <row r="11" spans="1:2" x14ac:dyDescent="0.3">
      <c r="A11" t="s">
        <v>24</v>
      </c>
      <c r="B11" s="4">
        <v>34.125</v>
      </c>
    </row>
    <row r="12" spans="1:2" x14ac:dyDescent="0.3">
      <c r="A12" t="s">
        <v>25</v>
      </c>
      <c r="B12" s="2">
        <f>(B11-B4)*(B9-B8)/(B5-B4)+B8</f>
        <v>3.7055160142348748E-2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Normal</vt:lpstr>
      <vt:lpstr>Binomial</vt:lpstr>
      <vt:lpstr>Poisson</vt:lpstr>
      <vt:lpstr>Chi sequared</vt:lpstr>
      <vt:lpstr>F distribution</vt:lpstr>
      <vt:lpstr>Uniform</vt:lpstr>
      <vt:lpstr>t distribution</vt:lpstr>
      <vt:lpstr>LERP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Brendon-Penn, Andrew</dc:creator>
  <cp:lastModifiedBy>Brendon-Penn, Andrew</cp:lastModifiedBy>
  <dcterms:created xsi:type="dcterms:W3CDTF">2023-02-20T13:45:22Z</dcterms:created>
  <dcterms:modified xsi:type="dcterms:W3CDTF">2024-02-16T17:46:29Z</dcterms:modified>
</cp:coreProperties>
</file>