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329"/>
  <workbookPr filterPrivacy="1" autoCompressPictures="0"/>
  <bookViews>
    <workbookView xWindow="0" yWindow="0" windowWidth="28800" windowHeight="12435"/>
  </bookViews>
  <sheets>
    <sheet name="VT Calibration" sheetId="10" r:id="rId1"/>
    <sheet name="MAS speed vs. Sample T" sheetId="12" r:id="rId2"/>
  </sheets>
  <definedNames>
    <definedName name="_xlnm.Print_Area" localSheetId="0">'VT Calibration'!$A$1:$J$63</definedName>
    <definedName name="solver_adj" localSheetId="0" hidden="1">'VT Calibration'!#REF!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'VT Calibration'!#REF!</definedName>
    <definedName name="solver_pre" localSheetId="0" hidden="1">0.000001</definedName>
    <definedName name="solver_rbv" localSheetId="0" hidden="1">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0.02382</definedName>
    <definedName name="solver_ver" localSheetId="0" hidden="1">3</definedName>
  </definedNames>
  <calcPr calcId="171027"/>
</workbook>
</file>

<file path=xl/calcChain.xml><?xml version="1.0" encoding="utf-8"?>
<calcChain xmlns="http://schemas.openxmlformats.org/spreadsheetml/2006/main">
  <c r="D20" i="10" l="1"/>
  <c r="N33" i="10" s="1"/>
  <c r="G20" i="10"/>
  <c r="D19" i="10"/>
  <c r="D18" i="10" l="1"/>
  <c r="D17" i="10"/>
  <c r="E7" i="12"/>
  <c r="E8" i="12"/>
  <c r="E9" i="12"/>
  <c r="E6" i="12"/>
  <c r="A24" i="10"/>
  <c r="C24" i="10"/>
  <c r="G15" i="10"/>
  <c r="G16" i="10"/>
  <c r="G17" i="10"/>
  <c r="G18" i="10"/>
  <c r="G19" i="10"/>
  <c r="F7" i="12"/>
  <c r="F9" i="12"/>
  <c r="F6" i="12"/>
  <c r="D7" i="12"/>
  <c r="D8" i="12"/>
  <c r="F8" i="12" s="1"/>
  <c r="D9" i="12"/>
  <c r="D6" i="12"/>
  <c r="M29" i="10" l="1"/>
  <c r="M30" i="10"/>
  <c r="M31" i="10"/>
  <c r="M32" i="10"/>
  <c r="M33" i="10"/>
  <c r="M28" i="10"/>
  <c r="D15" i="10" l="1"/>
  <c r="N28" i="10" s="1"/>
  <c r="D16" i="10"/>
  <c r="N29" i="10" s="1"/>
  <c r="A27" i="10" s="1"/>
  <c r="N30" i="10"/>
  <c r="N31" i="10"/>
  <c r="N32" i="10"/>
  <c r="E15" i="10" l="1"/>
  <c r="E18" i="10" l="1"/>
  <c r="E19" i="10"/>
  <c r="E20" i="10"/>
  <c r="E17" i="10" l="1"/>
  <c r="E16" i="10"/>
</calcChain>
</file>

<file path=xl/sharedStrings.xml><?xml version="1.0" encoding="utf-8"?>
<sst xmlns="http://schemas.openxmlformats.org/spreadsheetml/2006/main" count="38" uniqueCount="37">
  <si>
    <t>Sensor T / K</t>
  </si>
  <si>
    <t>Real T / K</t>
  </si>
  <si>
    <t>T gradient / K</t>
  </si>
  <si>
    <t>Pb(NO3)2</t>
  </si>
  <si>
    <t xml:space="preserve"> T gradient / ppm</t>
  </si>
  <si>
    <t>Comment</t>
  </si>
  <si>
    <t>Peak shift / ppm</t>
  </si>
  <si>
    <t>Real T / °C</t>
  </si>
  <si>
    <t>gas (l/h)/ heater (%)</t>
  </si>
  <si>
    <t>High Temperature</t>
  </si>
  <si>
    <t xml:space="preserve">Temperature calibration chart of 4mm HX High Temperature probe (H160530) </t>
  </si>
  <si>
    <t>by Kenneth Inglis (FB Group, Liverpool)</t>
  </si>
  <si>
    <t>MAS 10 kHz</t>
  </si>
  <si>
    <t>MAS</t>
  </si>
  <si>
    <t>Shift /ppm</t>
  </si>
  <si>
    <t>Difference</t>
  </si>
  <si>
    <t>79Br on KBr</t>
  </si>
  <si>
    <t>Shim T / C</t>
  </si>
  <si>
    <t>Sample T /K</t>
  </si>
  <si>
    <t>Sensor T /oC</t>
  </si>
  <si>
    <t>Sample T/K</t>
  </si>
  <si>
    <t>Sample T/oC</t>
  </si>
  <si>
    <t>Sample T /C</t>
  </si>
  <si>
    <t>135, 0</t>
  </si>
  <si>
    <t>135, 5</t>
  </si>
  <si>
    <t>Peak referenced at 4 kHz</t>
  </si>
  <si>
    <t>135, 12</t>
  </si>
  <si>
    <t>135, 20</t>
  </si>
  <si>
    <t>135, 26</t>
  </si>
  <si>
    <t>135, 32</t>
  </si>
  <si>
    <t>KEEP SHIM LOWER THAN 80 C</t>
  </si>
  <si>
    <t>Calibration Date</t>
  </si>
  <si>
    <t>Show shim coil temperature with "coiltemp" command</t>
  </si>
  <si>
    <r>
      <t xml:space="preserve">Ref Beckmann &amp; Dybowski JMR 2000 379 using </t>
    </r>
    <r>
      <rPr>
        <b/>
        <sz val="16"/>
        <color theme="1"/>
        <rFont val="Calibri"/>
        <family val="2"/>
      </rPr>
      <t>δ</t>
    </r>
    <r>
      <rPr>
        <b/>
        <sz val="16"/>
        <color theme="1"/>
        <rFont val="Times New Roman"/>
        <family val="1"/>
      </rPr>
      <t>(iso) = -3490.4 ppm at 4 kHz</t>
    </r>
  </si>
  <si>
    <t>Fully packed, with a zirconia endcap, equilibrium time &gt; 10 min</t>
  </si>
  <si>
    <t>Bearing gas is VT gas. No extra VT gas.</t>
  </si>
  <si>
    <t>N2 gas for bearing. Purge air for cooling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</si>
</sst>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0" x14ac:knownFonts="1">
    <font>
      <sz val="11"/>
      <color theme="1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sz val="20"/>
      <color theme="1"/>
      <name val="Times New Roman"/>
      <family val="1"/>
    </font>
    <font>
      <sz val="20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Times New Roman"/>
      <family val="1"/>
    </font>
    <font>
      <b/>
      <sz val="24"/>
      <color rgb="FFFF0000"/>
      <name val="Times New Roman"/>
      <family val="1"/>
    </font>
    <font>
      <sz val="11"/>
      <color rgb="FFFF0000"/>
      <name val="Times New Roman"/>
      <family val="1"/>
    </font>
    <font>
      <b/>
      <sz val="14"/>
      <color rgb="FFFF0000"/>
      <name val="Times New Roman"/>
      <family val="1"/>
    </font>
    <font>
      <sz val="14"/>
      <color theme="1"/>
      <name val="Times New Roman"/>
      <family val="1"/>
    </font>
    <font>
      <b/>
      <sz val="16"/>
      <color theme="1"/>
      <name val="Times New Roman"/>
      <family val="1"/>
    </font>
    <font>
      <sz val="16"/>
      <color theme="1"/>
      <name val="Times New Roman"/>
      <family val="1"/>
    </font>
    <font>
      <sz val="16"/>
      <color theme="1"/>
      <name val="Calibri"/>
      <family val="2"/>
      <scheme val="minor"/>
    </font>
    <font>
      <b/>
      <sz val="16"/>
      <color rgb="FFFF0000"/>
      <name val="Times New Roman"/>
      <family val="1"/>
    </font>
    <font>
      <sz val="14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6"/>
      <color theme="1"/>
      <name val="Calibri"/>
      <family val="2"/>
    </font>
    <font>
      <b/>
      <sz val="20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85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4">
    <xf numFmtId="0" fontId="0" fillId="0" borderId="0" xfId="0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10" fillId="0" borderId="0" xfId="0" applyFont="1"/>
    <xf numFmtId="1" fontId="7" fillId="0" borderId="0" xfId="0" applyNumberFormat="1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center"/>
    </xf>
    <xf numFmtId="0" fontId="12" fillId="0" borderId="0" xfId="0" applyFont="1" applyAlignment="1">
      <alignment horizontal="right"/>
    </xf>
    <xf numFmtId="0" fontId="14" fillId="0" borderId="0" xfId="0" applyFont="1"/>
    <xf numFmtId="0" fontId="12" fillId="0" borderId="0" xfId="0" applyFont="1" applyAlignment="1">
      <alignment horizontal="center"/>
    </xf>
    <xf numFmtId="0" fontId="15" fillId="0" borderId="0" xfId="0" applyFont="1"/>
    <xf numFmtId="0" fontId="12" fillId="0" borderId="0" xfId="0" applyFont="1"/>
    <xf numFmtId="0" fontId="13" fillId="0" borderId="0" xfId="0" applyFont="1"/>
    <xf numFmtId="1" fontId="13" fillId="0" borderId="0" xfId="0" applyNumberFormat="1" applyFont="1"/>
    <xf numFmtId="1" fontId="11" fillId="0" borderId="0" xfId="0" applyNumberFormat="1" applyFont="1" applyAlignment="1">
      <alignment horizontal="center"/>
    </xf>
    <xf numFmtId="0" fontId="11" fillId="0" borderId="0" xfId="0" applyNumberFormat="1" applyFont="1" applyAlignment="1">
      <alignment horizontal="center"/>
    </xf>
    <xf numFmtId="164" fontId="11" fillId="0" borderId="0" xfId="0" applyNumberFormat="1" applyFont="1" applyAlignment="1">
      <alignment horizontal="center"/>
    </xf>
    <xf numFmtId="14" fontId="12" fillId="0" borderId="0" xfId="0" applyNumberFormat="1" applyFont="1" applyAlignment="1">
      <alignment horizontal="center"/>
    </xf>
    <xf numFmtId="1" fontId="16" fillId="0" borderId="0" xfId="0" applyNumberFormat="1" applyFont="1" applyAlignment="1">
      <alignment horizontal="center"/>
    </xf>
    <xf numFmtId="0" fontId="17" fillId="0" borderId="0" xfId="0" applyFont="1"/>
    <xf numFmtId="0" fontId="11" fillId="0" borderId="0" xfId="0" applyFont="1" applyFill="1" applyAlignment="1">
      <alignment horizontal="center"/>
    </xf>
    <xf numFmtId="1" fontId="11" fillId="0" borderId="0" xfId="0" applyNumberFormat="1" applyFont="1" applyFill="1" applyAlignment="1">
      <alignment horizontal="center"/>
    </xf>
    <xf numFmtId="164" fontId="11" fillId="0" borderId="0" xfId="0" applyNumberFormat="1" applyFont="1" applyFill="1" applyAlignment="1">
      <alignment horizontal="center"/>
    </xf>
    <xf numFmtId="0" fontId="0" fillId="0" borderId="0" xfId="0" applyFill="1"/>
    <xf numFmtId="1" fontId="0" fillId="0" borderId="0" xfId="0" applyNumberFormat="1"/>
    <xf numFmtId="164" fontId="0" fillId="0" borderId="0" xfId="0" applyNumberFormat="1"/>
    <xf numFmtId="0" fontId="19" fillId="0" borderId="0" xfId="0" applyFont="1" applyAlignment="1">
      <alignment horizontal="left"/>
    </xf>
    <xf numFmtId="11" fontId="8" fillId="0" borderId="0" xfId="0" applyNumberFormat="1" applyFont="1" applyAlignment="1">
      <alignment horizontal="center"/>
    </xf>
    <xf numFmtId="11" fontId="9" fillId="0" borderId="0" xfId="0" applyNumberFormat="1" applyFont="1" applyAlignment="1">
      <alignment horizontal="center"/>
    </xf>
    <xf numFmtId="11" fontId="7" fillId="0" borderId="0" xfId="0" applyNumberFormat="1" applyFont="1" applyAlignment="1"/>
    <xf numFmtId="0" fontId="4" fillId="0" borderId="0" xfId="0" applyFont="1" applyAlignment="1">
      <alignment horizontal="center"/>
    </xf>
  </cellXfs>
  <cellStyles count="85">
    <cellStyle name="Followed Hyperlink" xfId="1" builtinId="9" hidden="1"/>
    <cellStyle name="Followed Hyperlink" xfId="2" builtinId="9" hidden="1"/>
    <cellStyle name="Followed Hyperlink" xfId="3" builtinId="9" hidden="1"/>
    <cellStyle name="Followed Hyperlink" xfId="4" builtinId="9" hidden="1"/>
    <cellStyle name="Followed Hyperlink" xfId="5" builtinId="9" hidden="1"/>
    <cellStyle name="Followed Hyperlink" xfId="6" builtinId="9" hidden="1"/>
    <cellStyle name="Followed Hyperlink" xfId="7" builtinId="9" hidden="1"/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Normal" xfId="0" builtinId="0"/>
  </cellStyles>
  <dxfs count="11">
    <dxf>
      <font>
        <strike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64" formatCode="0.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64" formatCode="0.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imes New Roman"/>
        <scheme val="none"/>
      </font>
      <numFmt numFmtId="1" formatCode="0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imes New Roman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4"/>
        <color theme="1"/>
        <name val="Times New Roman"/>
        <scheme val="none"/>
      </font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207Pb Pb(NO3)2</c:v>
          </c:tx>
          <c:spPr>
            <a:ln w="28575">
              <a:noFill/>
            </a:ln>
          </c:spPr>
          <c:trendline>
            <c:trendlineType val="linear"/>
            <c:forward val="100"/>
            <c:dispRSqr val="0"/>
            <c:dispEq val="1"/>
            <c:trendlineLbl>
              <c:layout>
                <c:manualLayout>
                  <c:x val="-0.14373349078440983"/>
                  <c:y val="0.15046169240149507"/>
                </c:manualLayout>
              </c:layout>
              <c:numFmt formatCode="General" sourceLinked="0"/>
            </c:trendlineLbl>
          </c:trendline>
          <c:errBars>
            <c:errDir val="y"/>
            <c:errBarType val="both"/>
            <c:errValType val="cust"/>
            <c:noEndCap val="0"/>
            <c:plus>
              <c:numRef>
                <c:f>'VT Calibration'!$G$15:$G$20</c:f>
                <c:numCache>
                  <c:formatCode>General</c:formatCode>
                  <c:ptCount val="6"/>
                  <c:pt idx="0">
                    <c:v>3.9577836411609497</c:v>
                  </c:pt>
                  <c:pt idx="1">
                    <c:v>4.3535620052770447</c:v>
                  </c:pt>
                  <c:pt idx="2">
                    <c:v>6.0686015831134563</c:v>
                  </c:pt>
                  <c:pt idx="3">
                    <c:v>10.026385224274406</c:v>
                  </c:pt>
                  <c:pt idx="4">
                    <c:v>14.511873350923482</c:v>
                  </c:pt>
                  <c:pt idx="5">
                    <c:v>16.622691292875988</c:v>
                  </c:pt>
                </c:numCache>
              </c:numRef>
            </c:plus>
            <c:minus>
              <c:numRef>
                <c:f>'VT Calibration'!$G$15:$G$20</c:f>
                <c:numCache>
                  <c:formatCode>General</c:formatCode>
                  <c:ptCount val="6"/>
                  <c:pt idx="0">
                    <c:v>3.9577836411609497</c:v>
                  </c:pt>
                  <c:pt idx="1">
                    <c:v>4.3535620052770447</c:v>
                  </c:pt>
                  <c:pt idx="2">
                    <c:v>6.0686015831134563</c:v>
                  </c:pt>
                  <c:pt idx="3">
                    <c:v>10.026385224274406</c:v>
                  </c:pt>
                  <c:pt idx="4">
                    <c:v>14.511873350923482</c:v>
                  </c:pt>
                  <c:pt idx="5">
                    <c:v>16.622691292875988</c:v>
                  </c:pt>
                </c:numCache>
              </c:numRef>
            </c:minus>
          </c:errBars>
          <c:errBars>
            <c:errDir val="x"/>
            <c:errBarType val="both"/>
            <c:errValType val="fixedVal"/>
            <c:noEndCap val="0"/>
            <c:val val="1"/>
          </c:errBars>
          <c:xVal>
            <c:numRef>
              <c:f>'VT Calibration'!$B$15:$B$20</c:f>
              <c:numCache>
                <c:formatCode>0</c:formatCode>
                <c:ptCount val="6"/>
                <c:pt idx="0">
                  <c:v>293.60000000000002</c:v>
                </c:pt>
                <c:pt idx="1">
                  <c:v>323.2</c:v>
                </c:pt>
                <c:pt idx="2">
                  <c:v>373.2</c:v>
                </c:pt>
                <c:pt idx="3">
                  <c:v>423.2</c:v>
                </c:pt>
                <c:pt idx="4">
                  <c:v>473.2</c:v>
                </c:pt>
                <c:pt idx="5">
                  <c:v>503.2</c:v>
                </c:pt>
              </c:numCache>
            </c:numRef>
          </c:xVal>
          <c:yVal>
            <c:numRef>
              <c:f>'VT Calibration'!$D$15:$D$20</c:f>
              <c:numCache>
                <c:formatCode>0</c:formatCode>
                <c:ptCount val="6"/>
                <c:pt idx="0">
                  <c:v>302.50659630606884</c:v>
                </c:pt>
                <c:pt idx="1">
                  <c:v>333.11345646437996</c:v>
                </c:pt>
                <c:pt idx="2">
                  <c:v>384.96042216358865</c:v>
                </c:pt>
                <c:pt idx="3">
                  <c:v>436.54353562005286</c:v>
                </c:pt>
                <c:pt idx="4">
                  <c:v>489.44591029023746</c:v>
                </c:pt>
                <c:pt idx="5">
                  <c:v>520.05277044854915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498-48C6-A9FA-59A46113B2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380672"/>
        <c:axId val="124381216"/>
      </c:scatterChart>
      <c:valAx>
        <c:axId val="124380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600"/>
                </a:pPr>
                <a:r>
                  <a:rPr lang="en-GB" sz="1600"/>
                  <a:t>Tsensor /K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24381216"/>
        <c:crosses val="autoZero"/>
        <c:crossBetween val="midCat"/>
      </c:valAx>
      <c:valAx>
        <c:axId val="124381216"/>
        <c:scaling>
          <c:orientation val="minMax"/>
          <c:min val="250"/>
        </c:scaling>
        <c:delete val="0"/>
        <c:axPos val="l"/>
        <c:title>
          <c:tx>
            <c:rich>
              <a:bodyPr/>
              <a:lstStyle/>
              <a:p>
                <a:pPr>
                  <a:defRPr sz="1600"/>
                </a:pPr>
                <a:r>
                  <a:rPr lang="en-GB" sz="1600"/>
                  <a:t>Tsample /K</a:t>
                </a:r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2438067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 gradient vs</a:t>
            </a:r>
            <a:r>
              <a:rPr lang="en-GB" baseline="0"/>
              <a:t> Sensor 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'VT Calibration'!$B$15:$B$20</c:f>
              <c:numCache>
                <c:formatCode>0</c:formatCode>
                <c:ptCount val="6"/>
                <c:pt idx="0">
                  <c:v>293.60000000000002</c:v>
                </c:pt>
                <c:pt idx="1">
                  <c:v>323.2</c:v>
                </c:pt>
                <c:pt idx="2">
                  <c:v>373.2</c:v>
                </c:pt>
                <c:pt idx="3">
                  <c:v>423.2</c:v>
                </c:pt>
                <c:pt idx="4">
                  <c:v>473.2</c:v>
                </c:pt>
                <c:pt idx="5">
                  <c:v>503.2</c:v>
                </c:pt>
              </c:numCache>
            </c:numRef>
          </c:xVal>
          <c:yVal>
            <c:numRef>
              <c:f>'VT Calibration'!$G$15:$G$20</c:f>
              <c:numCache>
                <c:formatCode>0.0</c:formatCode>
                <c:ptCount val="6"/>
                <c:pt idx="0">
                  <c:v>3.9577836411609497</c:v>
                </c:pt>
                <c:pt idx="1">
                  <c:v>4.3535620052770447</c:v>
                </c:pt>
                <c:pt idx="2">
                  <c:v>6.0686015831134563</c:v>
                </c:pt>
                <c:pt idx="3">
                  <c:v>10.026385224274406</c:v>
                </c:pt>
                <c:pt idx="4">
                  <c:v>14.511873350923482</c:v>
                </c:pt>
                <c:pt idx="5">
                  <c:v>16.622691292875988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5C-42E7-850F-72F761A819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4390464"/>
        <c:axId val="124386112"/>
      </c:scatterChart>
      <c:valAx>
        <c:axId val="124390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386112"/>
        <c:crosses val="autoZero"/>
        <c:crossBetween val="midCat"/>
      </c:valAx>
      <c:valAx>
        <c:axId val="124386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3904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'MAS speed vs. Sample T'!$B$6:$B$9</c:f>
              <c:numCache>
                <c:formatCode>General</c:formatCode>
                <c:ptCount val="4"/>
                <c:pt idx="0">
                  <c:v>4</c:v>
                </c:pt>
                <c:pt idx="1">
                  <c:v>8</c:v>
                </c:pt>
                <c:pt idx="2">
                  <c:v>10</c:v>
                </c:pt>
                <c:pt idx="3">
                  <c:v>14</c:v>
                </c:pt>
              </c:numCache>
            </c:numRef>
          </c:xVal>
          <c:yVal>
            <c:numRef>
              <c:f>'MAS speed vs. Sample T'!$D$6:$D$9</c:f>
              <c:numCache>
                <c:formatCode>0</c:formatCode>
                <c:ptCount val="4"/>
                <c:pt idx="0">
                  <c:v>294.85488126649074</c:v>
                </c:pt>
                <c:pt idx="1">
                  <c:v>299.20844327176803</c:v>
                </c:pt>
                <c:pt idx="2">
                  <c:v>302.50659630606884</c:v>
                </c:pt>
                <c:pt idx="3">
                  <c:v>312.79683377308697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275-4087-AEE7-A0977E259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2283151"/>
        <c:axId val="2010353567"/>
      </c:scatterChart>
      <c:valAx>
        <c:axId val="186228315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MAS /kHz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0353567"/>
        <c:crosses val="autoZero"/>
        <c:crossBetween val="midCat"/>
      </c:valAx>
      <c:valAx>
        <c:axId val="2010353567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Sample Temperature</a:t>
                </a:r>
                <a:r>
                  <a:rPr lang="en-GB" baseline="0"/>
                  <a:t> /K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6228315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1220320</xdr:colOff>
      <xdr:row>28</xdr:row>
      <xdr:rowOff>6442</xdr:rowOff>
    </xdr:from>
    <xdr:to>
      <xdr:col>8</xdr:col>
      <xdr:colOff>182096</xdr:colOff>
      <xdr:row>51</xdr:row>
      <xdr:rowOff>30256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414620</xdr:colOff>
      <xdr:row>23</xdr:row>
      <xdr:rowOff>146799</xdr:rowOff>
    </xdr:from>
    <xdr:to>
      <xdr:col>16</xdr:col>
      <xdr:colOff>369796</xdr:colOff>
      <xdr:row>37</xdr:row>
      <xdr:rowOff>32500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504825</xdr:colOff>
      <xdr:row>5</xdr:row>
      <xdr:rowOff>47625</xdr:rowOff>
    </xdr:from>
    <xdr:to>
      <xdr:col>14</xdr:col>
      <xdr:colOff>200025</xdr:colOff>
      <xdr:row>19</xdr:row>
      <xdr:rowOff>123825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06DCC8E-EE52-43A8-834A-4DC39BB49B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2" name="Table33" displayName="Table33" ref="A14:I20" totalsRowShown="0" headerRowDxfId="10" dataDxfId="9">
  <autoFilter ref="A14:I20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name="gas (l/h)/ heater (%)" dataDxfId="8"/>
    <tableColumn id="2" name="Sensor T / K" dataDxfId="7">
      <calculatedColumnFormula xml:space="preserve"> 20+273</calculatedColumnFormula>
    </tableColumn>
    <tableColumn id="3" name="Peak shift / ppm" dataDxfId="6"/>
    <tableColumn id="4" name="Real T / K" dataDxfId="5">
      <calculatedColumnFormula>(C15+3713.9)/0.758</calculatedColumnFormula>
    </tableColumn>
    <tableColumn id="10" name="Real T / °C" dataDxfId="4">
      <calculatedColumnFormula>Table33[[#This Row],[Real T / K]]-273</calculatedColumnFormula>
    </tableColumn>
    <tableColumn id="5" name=" T gradient / ppm" dataDxfId="3"/>
    <tableColumn id="6" name="T gradient / K" dataDxfId="2">
      <calculatedColumnFormula>F15/0.758</calculatedColumnFormula>
    </tableColumn>
    <tableColumn id="9" name="Shim T / C" dataDxfId="1"/>
    <tableColumn id="7" name="Comment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3"/>
  <sheetViews>
    <sheetView tabSelected="1" zoomScale="85" zoomScaleNormal="85" workbookViewId="0">
      <selection activeCell="C11" sqref="C11"/>
    </sheetView>
  </sheetViews>
  <sheetFormatPr defaultColWidth="8.85546875" defaultRowHeight="15" x14ac:dyDescent="0.25"/>
  <cols>
    <col min="1" max="1" width="23.7109375" customWidth="1"/>
    <col min="2" max="3" width="18.85546875" customWidth="1"/>
    <col min="4" max="4" width="14.7109375" customWidth="1"/>
    <col min="5" max="5" width="14.140625" customWidth="1"/>
    <col min="6" max="6" width="20.85546875" customWidth="1"/>
    <col min="7" max="7" width="20.5703125" customWidth="1"/>
    <col min="8" max="8" width="15.28515625" bestFit="1" customWidth="1"/>
    <col min="9" max="9" width="30.140625" bestFit="1" customWidth="1"/>
    <col min="10" max="10" width="15.85546875" customWidth="1"/>
  </cols>
  <sheetData>
    <row r="1" spans="1:16384" ht="25.5" x14ac:dyDescent="0.35">
      <c r="A1" s="33" t="s">
        <v>10</v>
      </c>
      <c r="B1" s="33"/>
      <c r="C1" s="33"/>
      <c r="D1" s="33"/>
      <c r="E1" s="33"/>
      <c r="F1" s="33"/>
      <c r="G1" s="33"/>
      <c r="H1" s="33"/>
      <c r="I1" s="33"/>
    </row>
    <row r="2" spans="1:16384" ht="26.25" x14ac:dyDescent="0.4">
      <c r="A2" s="20" t="s">
        <v>31</v>
      </c>
      <c r="B2" s="29" t="s">
        <v>9</v>
      </c>
      <c r="C2" s="1"/>
      <c r="D2" s="1"/>
      <c r="E2" s="1"/>
      <c r="F2" s="2"/>
    </row>
    <row r="3" spans="1:16384" ht="21" x14ac:dyDescent="0.35">
      <c r="A3" s="20">
        <v>42871</v>
      </c>
      <c r="B3" s="9"/>
      <c r="C3" s="9"/>
      <c r="D3" s="9"/>
      <c r="E3" s="9"/>
      <c r="F3" s="10"/>
      <c r="G3" s="8" t="s">
        <v>11</v>
      </c>
      <c r="H3" s="11"/>
      <c r="I3" s="11"/>
      <c r="J3" s="11"/>
      <c r="K3" s="11"/>
      <c r="L3" s="11"/>
    </row>
    <row r="4" spans="1:16384" ht="21" x14ac:dyDescent="0.35"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6384" ht="21" x14ac:dyDescent="0.35">
      <c r="B5" s="13" t="s">
        <v>12</v>
      </c>
      <c r="C5" s="14" t="s">
        <v>34</v>
      </c>
      <c r="D5" s="15"/>
      <c r="E5" s="15"/>
      <c r="F5" s="11"/>
      <c r="G5" s="16"/>
      <c r="H5" s="15"/>
      <c r="I5" s="11"/>
      <c r="J5" s="11"/>
      <c r="K5" s="11"/>
      <c r="L5" s="11"/>
    </row>
    <row r="6" spans="1:16384" ht="20.25" x14ac:dyDescent="0.3">
      <c r="A6" s="22"/>
      <c r="B6" s="22"/>
      <c r="C6" s="14" t="s">
        <v>35</v>
      </c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  <c r="XEU6" s="22"/>
      <c r="XEV6" s="22"/>
      <c r="XEW6" s="22"/>
      <c r="XEX6" s="22"/>
      <c r="XEY6" s="22"/>
      <c r="XEZ6" s="22"/>
      <c r="XFA6" s="22"/>
      <c r="XFB6" s="22"/>
      <c r="XFC6" s="22"/>
      <c r="XFD6" s="22"/>
    </row>
    <row r="7" spans="1:16384" ht="21" x14ac:dyDescent="0.35">
      <c r="A7" s="12"/>
      <c r="B7" s="13"/>
      <c r="C7" s="14" t="s">
        <v>36</v>
      </c>
      <c r="D7" s="15"/>
      <c r="E7" s="15"/>
      <c r="F7" s="11"/>
      <c r="G7" s="16"/>
      <c r="H7" s="15"/>
      <c r="I7" s="11"/>
      <c r="J7" s="11"/>
      <c r="K7" s="11"/>
      <c r="L7" s="11"/>
    </row>
    <row r="8" spans="1:16384" ht="21" x14ac:dyDescent="0.35">
      <c r="A8" s="12"/>
      <c r="B8" s="13"/>
      <c r="C8" s="14" t="s">
        <v>32</v>
      </c>
      <c r="D8" s="15"/>
      <c r="E8" s="15"/>
      <c r="F8" s="11"/>
      <c r="G8" s="16"/>
      <c r="H8" s="15"/>
      <c r="I8" s="11"/>
      <c r="J8" s="11"/>
      <c r="K8" s="11"/>
      <c r="L8" s="11"/>
    </row>
    <row r="9" spans="1:16384" ht="21" x14ac:dyDescent="0.35">
      <c r="A9" s="12"/>
      <c r="B9" s="13"/>
      <c r="C9" s="14" t="s">
        <v>30</v>
      </c>
      <c r="D9" s="15"/>
      <c r="E9" s="15"/>
      <c r="F9" s="11"/>
      <c r="G9" s="16"/>
      <c r="H9" s="15"/>
      <c r="I9" s="11"/>
      <c r="J9" s="11"/>
      <c r="K9" s="11"/>
      <c r="L9" s="11"/>
    </row>
    <row r="10" spans="1:16384" ht="21" x14ac:dyDescent="0.35">
      <c r="A10" s="12"/>
      <c r="B10" s="13"/>
      <c r="C10" s="14" t="s">
        <v>33</v>
      </c>
      <c r="D10" s="15"/>
      <c r="E10" s="15"/>
      <c r="F10" s="11"/>
      <c r="G10" s="16"/>
      <c r="H10" s="15"/>
      <c r="I10" s="11"/>
      <c r="J10" s="11"/>
      <c r="K10" s="11"/>
      <c r="L10" s="11"/>
    </row>
    <row r="11" spans="1:16384" ht="21" x14ac:dyDescent="0.35">
      <c r="A11" s="12"/>
      <c r="B11" s="13"/>
      <c r="C11" s="14"/>
      <c r="D11" s="15"/>
      <c r="E11" s="15"/>
      <c r="F11" s="11"/>
      <c r="G11" s="16"/>
      <c r="H11" s="15"/>
      <c r="I11" s="11"/>
      <c r="J11" s="11"/>
      <c r="K11" s="11"/>
      <c r="L11" s="11"/>
    </row>
    <row r="12" spans="1:16384" ht="21" x14ac:dyDescent="0.35">
      <c r="A12" s="12"/>
      <c r="B12" s="13"/>
      <c r="C12" s="14"/>
      <c r="D12" s="15"/>
      <c r="E12" s="15"/>
      <c r="F12" s="11"/>
      <c r="G12" s="16"/>
      <c r="H12" s="15"/>
      <c r="I12" s="11"/>
      <c r="J12" s="11"/>
      <c r="K12" s="11"/>
      <c r="L12" s="11"/>
    </row>
    <row r="13" spans="1:16384" ht="20.25" x14ac:dyDescent="0.3">
      <c r="A13" s="12" t="s">
        <v>3</v>
      </c>
      <c r="B13" s="5"/>
      <c r="C13" s="3"/>
      <c r="D13" s="4"/>
      <c r="E13" s="4"/>
      <c r="F13" s="3"/>
      <c r="G13" s="6"/>
      <c r="H13" s="4"/>
    </row>
    <row r="14" spans="1:16384" ht="18.75" x14ac:dyDescent="0.3">
      <c r="A14" s="7" t="s">
        <v>8</v>
      </c>
      <c r="B14" s="7" t="s">
        <v>0</v>
      </c>
      <c r="C14" s="7" t="s">
        <v>6</v>
      </c>
      <c r="D14" s="19" t="s">
        <v>1</v>
      </c>
      <c r="E14" s="19" t="s">
        <v>7</v>
      </c>
      <c r="F14" s="7" t="s">
        <v>4</v>
      </c>
      <c r="G14" s="17" t="s">
        <v>2</v>
      </c>
      <c r="H14" s="7" t="s">
        <v>17</v>
      </c>
      <c r="I14" s="7" t="s">
        <v>5</v>
      </c>
    </row>
    <row r="15" spans="1:16384" ht="18.75" x14ac:dyDescent="0.3">
      <c r="A15" s="7" t="s">
        <v>23</v>
      </c>
      <c r="B15" s="17">
        <v>293.60000000000002</v>
      </c>
      <c r="C15" s="17">
        <v>-3484.6</v>
      </c>
      <c r="D15" s="17">
        <f>(C15+3713.9)/0.758</f>
        <v>302.50659630606884</v>
      </c>
      <c r="E15" s="17">
        <f>Table33[[#This Row],[Real T / K]]-273</f>
        <v>29.506596306068843</v>
      </c>
      <c r="F15" s="19">
        <v>3</v>
      </c>
      <c r="G15" s="19">
        <f>F15/0.758</f>
        <v>3.9577836411609497</v>
      </c>
      <c r="H15" s="17">
        <v>27</v>
      </c>
      <c r="I15" s="17" t="s">
        <v>25</v>
      </c>
    </row>
    <row r="16" spans="1:16384" s="26" customFormat="1" ht="18.75" x14ac:dyDescent="0.3">
      <c r="A16" s="23" t="s">
        <v>24</v>
      </c>
      <c r="B16" s="24">
        <v>323.2</v>
      </c>
      <c r="C16" s="24">
        <v>-3461.4</v>
      </c>
      <c r="D16" s="17">
        <f t="shared" ref="D16:D20" si="0">(C16+3713.9)/0.758</f>
        <v>333.11345646437996</v>
      </c>
      <c r="E16" s="24">
        <f>Table33[[#This Row],[Real T / K]]-273</f>
        <v>60.113456464379965</v>
      </c>
      <c r="F16" s="25">
        <v>3.3</v>
      </c>
      <c r="G16" s="25">
        <f t="shared" ref="G16:G19" si="1">F16/0.758</f>
        <v>4.3535620052770447</v>
      </c>
      <c r="H16" s="24">
        <v>30</v>
      </c>
      <c r="I16" s="17"/>
    </row>
    <row r="17" spans="1:14" s="26" customFormat="1" ht="18.75" x14ac:dyDescent="0.3">
      <c r="A17" s="23" t="s">
        <v>26</v>
      </c>
      <c r="B17" s="24">
        <v>373.2</v>
      </c>
      <c r="C17" s="24">
        <v>-3422.1</v>
      </c>
      <c r="D17" s="17">
        <f t="shared" si="0"/>
        <v>384.96042216358865</v>
      </c>
      <c r="E17" s="24">
        <f>Table33[[#This Row],[Real T / K]]-273</f>
        <v>111.96042216358865</v>
      </c>
      <c r="F17" s="25">
        <v>4.5999999999999996</v>
      </c>
      <c r="G17" s="25">
        <f t="shared" si="1"/>
        <v>6.0686015831134563</v>
      </c>
      <c r="H17" s="24">
        <v>33</v>
      </c>
      <c r="I17" s="17"/>
    </row>
    <row r="18" spans="1:14" s="26" customFormat="1" ht="18.75" x14ac:dyDescent="0.3">
      <c r="A18" s="23" t="s">
        <v>27</v>
      </c>
      <c r="B18" s="24">
        <v>423.2</v>
      </c>
      <c r="C18" s="24">
        <v>-3383</v>
      </c>
      <c r="D18" s="17">
        <f t="shared" si="0"/>
        <v>436.54353562005286</v>
      </c>
      <c r="E18" s="24">
        <f>Table33[[#This Row],[Real T / K]]-273</f>
        <v>163.54353562005286</v>
      </c>
      <c r="F18" s="25">
        <v>7.6</v>
      </c>
      <c r="G18" s="25">
        <f t="shared" si="1"/>
        <v>10.026385224274406</v>
      </c>
      <c r="H18" s="24">
        <v>44</v>
      </c>
      <c r="I18" s="17"/>
    </row>
    <row r="19" spans="1:14" ht="18.75" x14ac:dyDescent="0.3">
      <c r="A19" s="23" t="s">
        <v>28</v>
      </c>
      <c r="B19" s="17">
        <v>473.2</v>
      </c>
      <c r="C19" s="17">
        <v>-3342.9</v>
      </c>
      <c r="D19" s="17">
        <f t="shared" si="0"/>
        <v>489.44591029023746</v>
      </c>
      <c r="E19" s="17">
        <f>Table33[[#This Row],[Real T / K]]-273</f>
        <v>216.44591029023746</v>
      </c>
      <c r="F19" s="19">
        <v>11</v>
      </c>
      <c r="G19" s="19">
        <f t="shared" si="1"/>
        <v>14.511873350923482</v>
      </c>
      <c r="H19" s="17">
        <v>53</v>
      </c>
      <c r="I19" s="17"/>
    </row>
    <row r="20" spans="1:14" ht="18.75" x14ac:dyDescent="0.3">
      <c r="A20" s="23" t="s">
        <v>29</v>
      </c>
      <c r="B20" s="17">
        <v>503.2</v>
      </c>
      <c r="C20" s="17">
        <v>-3319.7</v>
      </c>
      <c r="D20" s="17">
        <f t="shared" si="0"/>
        <v>520.05277044854915</v>
      </c>
      <c r="E20" s="17">
        <f>Table33[[#This Row],[Real T / K]]-273</f>
        <v>247.05277044854915</v>
      </c>
      <c r="F20" s="19">
        <v>12.6</v>
      </c>
      <c r="G20" s="19">
        <f>F20/0.758</f>
        <v>16.622691292875988</v>
      </c>
      <c r="H20" s="17">
        <v>60</v>
      </c>
      <c r="I20" s="17"/>
    </row>
    <row r="21" spans="1:14" ht="18.75" x14ac:dyDescent="0.3">
      <c r="A21" s="7"/>
      <c r="B21" s="18"/>
      <c r="C21" s="17"/>
      <c r="D21" s="17"/>
      <c r="E21" s="17"/>
      <c r="F21" s="19"/>
      <c r="G21" s="19"/>
      <c r="H21" s="17"/>
      <c r="I21" s="17"/>
      <c r="J21" s="21"/>
    </row>
    <row r="22" spans="1:14" hidden="1" x14ac:dyDescent="0.25">
      <c r="A22" s="4" t="s">
        <v>16</v>
      </c>
      <c r="B22" s="4"/>
      <c r="C22" s="4"/>
      <c r="D22" s="4"/>
      <c r="E22" s="4"/>
      <c r="F22" s="4"/>
      <c r="G22" s="4"/>
      <c r="H22" s="4"/>
    </row>
    <row r="23" spans="1:14" hidden="1" x14ac:dyDescent="0.25">
      <c r="A23" t="s">
        <v>19</v>
      </c>
      <c r="B23" t="s">
        <v>19</v>
      </c>
      <c r="C23" t="s">
        <v>20</v>
      </c>
      <c r="D23" t="s">
        <v>21</v>
      </c>
    </row>
    <row r="24" spans="1:14" hidden="1" x14ac:dyDescent="0.25">
      <c r="A24">
        <f>B24+273</f>
        <v>573</v>
      </c>
      <c r="B24">
        <v>300</v>
      </c>
      <c r="C24" s="28">
        <f>D24+273</f>
        <v>557</v>
      </c>
      <c r="D24">
        <v>284</v>
      </c>
    </row>
    <row r="27" spans="1:14" ht="30" x14ac:dyDescent="0.4">
      <c r="A27" s="30" t="str">
        <f>("Tsample = "&amp;ROUND(SLOPE(N28:N35,M28:M35),2)&amp;"*Tsensor "&amp;ROUND(INTERCEPT(N28:N35,M28:M35),2))</f>
        <v>Tsample = 1.04*Tsensor -2.73</v>
      </c>
      <c r="B27" s="31"/>
      <c r="C27" s="31"/>
      <c r="D27" s="31"/>
      <c r="E27" s="31"/>
      <c r="F27" s="31"/>
      <c r="G27" s="32"/>
      <c r="H27" s="32"/>
    </row>
    <row r="28" spans="1:14" x14ac:dyDescent="0.25">
      <c r="M28">
        <f>B15</f>
        <v>293.60000000000002</v>
      </c>
      <c r="N28" s="27">
        <f t="shared" ref="N28:N33" si="2">D15</f>
        <v>302.50659630606884</v>
      </c>
    </row>
    <row r="29" spans="1:14" x14ac:dyDescent="0.25">
      <c r="M29">
        <f t="shared" ref="M29:M33" si="3">B16</f>
        <v>323.2</v>
      </c>
      <c r="N29" s="27">
        <f t="shared" si="2"/>
        <v>333.11345646437996</v>
      </c>
    </row>
    <row r="30" spans="1:14" x14ac:dyDescent="0.25">
      <c r="M30">
        <f t="shared" si="3"/>
        <v>373.2</v>
      </c>
      <c r="N30" s="27">
        <f t="shared" si="2"/>
        <v>384.96042216358865</v>
      </c>
    </row>
    <row r="31" spans="1:14" x14ac:dyDescent="0.25">
      <c r="M31">
        <f t="shared" si="3"/>
        <v>423.2</v>
      </c>
      <c r="N31" s="27">
        <f t="shared" si="2"/>
        <v>436.54353562005286</v>
      </c>
    </row>
    <row r="32" spans="1:14" x14ac:dyDescent="0.25">
      <c r="M32">
        <f t="shared" si="3"/>
        <v>473.2</v>
      </c>
      <c r="N32" s="27">
        <f t="shared" si="2"/>
        <v>489.44591029023746</v>
      </c>
    </row>
    <row r="33" spans="13:14" x14ac:dyDescent="0.25">
      <c r="M33">
        <f t="shared" si="3"/>
        <v>503.2</v>
      </c>
      <c r="N33" s="27">
        <f t="shared" si="2"/>
        <v>520.05277044854915</v>
      </c>
    </row>
  </sheetData>
  <mergeCells count="2">
    <mergeCell ref="A27:H27"/>
    <mergeCell ref="A1:I1"/>
  </mergeCells>
  <phoneticPr fontId="3" type="noConversion"/>
  <pageMargins left="0.25" right="0.25" top="0.75" bottom="0.75" header="0.3" footer="0.3"/>
  <pageSetup paperSize="9" scale="50" orientation="portrait" r:id="rId1"/>
  <ignoredErrors>
    <ignoredError sqref="B15:B20" calculatedColumn="1"/>
  </ignoredError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F9"/>
  <sheetViews>
    <sheetView topLeftCell="A2" workbookViewId="0">
      <selection activeCell="F9" sqref="F9"/>
    </sheetView>
  </sheetViews>
  <sheetFormatPr defaultRowHeight="15" x14ac:dyDescent="0.25"/>
  <cols>
    <col min="4" max="5" width="11.42578125" bestFit="1" customWidth="1"/>
  </cols>
  <sheetData>
    <row r="5" spans="2:6" x14ac:dyDescent="0.25">
      <c r="B5" t="s">
        <v>13</v>
      </c>
      <c r="C5" t="s">
        <v>14</v>
      </c>
      <c r="D5" t="s">
        <v>18</v>
      </c>
      <c r="E5" t="s">
        <v>22</v>
      </c>
      <c r="F5" t="s">
        <v>15</v>
      </c>
    </row>
    <row r="6" spans="2:6" x14ac:dyDescent="0.25">
      <c r="B6">
        <v>4</v>
      </c>
      <c r="C6">
        <v>-3490.4</v>
      </c>
      <c r="D6" s="27">
        <f>(C6+3713.9)/0.758</f>
        <v>294.85488126649074</v>
      </c>
      <c r="E6" s="27">
        <f>D6-273</f>
        <v>21.854881266490736</v>
      </c>
      <c r="F6" s="27">
        <f>D6-$D$6</f>
        <v>0</v>
      </c>
    </row>
    <row r="7" spans="2:6" x14ac:dyDescent="0.25">
      <c r="B7">
        <v>8</v>
      </c>
      <c r="C7">
        <v>-3487.1</v>
      </c>
      <c r="D7" s="27">
        <f t="shared" ref="D7:D9" si="0">(C7+3713.9)/0.758</f>
        <v>299.20844327176803</v>
      </c>
      <c r="E7" s="27">
        <f t="shared" ref="E7:E9" si="1">D7-273</f>
        <v>26.208443271768033</v>
      </c>
      <c r="F7" s="27">
        <f t="shared" ref="F7:F9" si="2">D7-$D$6</f>
        <v>4.353562005277297</v>
      </c>
    </row>
    <row r="8" spans="2:6" x14ac:dyDescent="0.25">
      <c r="B8">
        <v>10</v>
      </c>
      <c r="C8">
        <v>-3484.6</v>
      </c>
      <c r="D8" s="27">
        <f t="shared" si="0"/>
        <v>302.50659630606884</v>
      </c>
      <c r="E8" s="27">
        <f t="shared" si="1"/>
        <v>29.506596306068843</v>
      </c>
      <c r="F8" s="27">
        <f t="shared" si="2"/>
        <v>7.6517150395781073</v>
      </c>
    </row>
    <row r="9" spans="2:6" x14ac:dyDescent="0.25">
      <c r="B9">
        <v>14</v>
      </c>
      <c r="C9">
        <v>-3476.8</v>
      </c>
      <c r="D9" s="27">
        <f t="shared" si="0"/>
        <v>312.79683377308697</v>
      </c>
      <c r="E9" s="27">
        <f t="shared" si="1"/>
        <v>39.796833773086973</v>
      </c>
      <c r="F9" s="27">
        <f t="shared" si="2"/>
        <v>17.941952506596238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VT Calibration</vt:lpstr>
      <vt:lpstr>MAS speed vs. Sample T</vt:lpstr>
      <vt:lpstr>'VT Calibration'!Print_Area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2014-05-08T16:31:38Z</cp:lastPrinted>
  <dcterms:created xsi:type="dcterms:W3CDTF">2006-09-16T00:00:00Z</dcterms:created>
  <dcterms:modified xsi:type="dcterms:W3CDTF">2017-05-22T10:02:04Z</dcterms:modified>
</cp:coreProperties>
</file>