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H\Admin\HEALTH &amp; SAFETY\Information\Cryogens\"/>
    </mc:Choice>
  </mc:AlternateContent>
  <xr:revisionPtr revIDLastSave="0" documentId="13_ncr:1_{8897C32B-CB0E-476A-B52F-BEAA81556FF3}" xr6:coauthVersionLast="45" xr6:coauthVersionMax="45" xr10:uidLastSave="{00000000-0000-0000-0000-000000000000}"/>
  <bookViews>
    <workbookView xWindow="-17388" yWindow="-1056" windowWidth="17496" windowHeight="10416" activeTab="1" xr2:uid="{00000000-000D-0000-FFFF-FFFF00000000}"/>
  </bookViews>
  <sheets>
    <sheet name="Liquefied gas" sheetId="1" r:id="rId1"/>
    <sheet name="Specified oxygen level" sheetId="3" r:id="rId2"/>
    <sheet name="cylinder gas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6" i="1" l="1"/>
  <c r="B24" i="1" s="1"/>
  <c r="B20" i="1" l="1"/>
  <c r="B6" i="3" l="1"/>
  <c r="B9" i="3" s="1"/>
  <c r="B21" i="1"/>
  <c r="B32" i="1" l="1"/>
  <c r="B33" i="1" s="1"/>
  <c r="B10" i="3"/>
  <c r="B11" i="3" s="1"/>
  <c r="B12" i="3" s="1"/>
  <c r="B13" i="3" s="1"/>
  <c r="B15" i="3" s="1"/>
  <c r="B10" i="2"/>
  <c r="B6" i="2"/>
  <c r="B13" i="2" s="1"/>
  <c r="B14" i="2" s="1"/>
  <c r="B15" i="1"/>
  <c r="B16" i="1" s="1"/>
  <c r="B28" i="1" s="1"/>
  <c r="B10" i="1"/>
  <c r="B11" i="1" s="1"/>
  <c r="B16" i="3" l="1"/>
  <c r="B17" i="3"/>
  <c r="B29" i="1"/>
  <c r="B25" i="1"/>
</calcChain>
</file>

<file path=xl/sharedStrings.xml><?xml version="1.0" encoding="utf-8"?>
<sst xmlns="http://schemas.openxmlformats.org/spreadsheetml/2006/main" count="94" uniqueCount="67">
  <si>
    <t>Length (metres)</t>
  </si>
  <si>
    <t>Width (metres)</t>
  </si>
  <si>
    <t>Height (metres)</t>
  </si>
  <si>
    <t>Volume of Liquid Nitrogen (litres)</t>
  </si>
  <si>
    <t>Room Volume (l*w*h)</t>
  </si>
  <si>
    <t>Room volume</t>
  </si>
  <si>
    <t>Volume of oxygen divided by the room volume times 100</t>
  </si>
  <si>
    <t>The room dimensions</t>
  </si>
  <si>
    <t>volume converted to cubic metres</t>
  </si>
  <si>
    <t>Instructions</t>
  </si>
  <si>
    <t>Note</t>
  </si>
  <si>
    <r>
      <t>Volume of gas produced (Vol</t>
    </r>
    <r>
      <rPr>
        <vertAlign val="subscript"/>
        <sz val="11"/>
        <rFont val="Arial"/>
      </rPr>
      <t>l</t>
    </r>
    <r>
      <rPr>
        <sz val="11"/>
        <rFont val="Arial"/>
      </rPr>
      <t>*682.5) (litres)</t>
    </r>
  </si>
  <si>
    <r>
      <t>[liquid volume] times [expansion factor]</t>
    </r>
    <r>
      <rPr>
        <i/>
        <sz val="11"/>
        <rFont val="Arial"/>
      </rPr>
      <t xml:space="preserve"> (ref BOC data sheet)</t>
    </r>
  </si>
  <si>
    <r>
      <t>Volume of gas produced (metre</t>
    </r>
    <r>
      <rPr>
        <vertAlign val="superscript"/>
        <sz val="11"/>
        <rFont val="Arial"/>
      </rPr>
      <t>3</t>
    </r>
    <r>
      <rPr>
        <sz val="11"/>
        <rFont val="Arial"/>
      </rPr>
      <t>)(Vol</t>
    </r>
    <r>
      <rPr>
        <vertAlign val="subscript"/>
        <sz val="11"/>
        <rFont val="Arial"/>
      </rPr>
      <t>gas</t>
    </r>
    <r>
      <rPr>
        <sz val="11"/>
        <rFont val="Arial"/>
      </rPr>
      <t>/1000)</t>
    </r>
  </si>
  <si>
    <r>
      <t>Vol</t>
    </r>
    <r>
      <rPr>
        <vertAlign val="subscript"/>
        <sz val="11"/>
        <rFont val="Arial"/>
      </rPr>
      <t xml:space="preserve">0 </t>
    </r>
    <r>
      <rPr>
        <sz val="11"/>
        <rFont val="Arial"/>
      </rPr>
      <t>0.2095([Room Vol]-[Vol gas produced]</t>
    </r>
  </si>
  <si>
    <r>
      <t>%O</t>
    </r>
    <r>
      <rPr>
        <vertAlign val="subscript"/>
        <sz val="11"/>
        <rFont val="Arial"/>
      </rPr>
      <t>2</t>
    </r>
    <r>
      <rPr>
        <sz val="11"/>
        <rFont val="Arial"/>
      </rPr>
      <t xml:space="preserve"> (100*[Vol</t>
    </r>
    <r>
      <rPr>
        <vertAlign val="subscript"/>
        <sz val="11"/>
        <rFont val="Arial"/>
      </rPr>
      <t>O</t>
    </r>
    <r>
      <rPr>
        <sz val="11"/>
        <rFont val="Arial"/>
      </rPr>
      <t>]/[Room vol]</t>
    </r>
  </si>
  <si>
    <t>Fill in the white boxes with the appropriate figures and read the percentage of oxygen remaining in the room in the red box.</t>
  </si>
  <si>
    <t>Volume of oxygen = [fraction of oxygen in air] times ([the volume of the room] - [ volume of nitrogen liberated])</t>
  </si>
  <si>
    <t>Percentage oxygen in room</t>
  </si>
  <si>
    <t>Volume of gas produced by evaporating liquid Nitrogen</t>
  </si>
  <si>
    <t>Volume of gas produced by evaporating liquid Argon</t>
  </si>
  <si>
    <r>
      <t>Volume of gas produced (Vol</t>
    </r>
    <r>
      <rPr>
        <sz val="11"/>
        <rFont val="Arial"/>
      </rPr>
      <t>*824.3) (litres)</t>
    </r>
  </si>
  <si>
    <t>The volume of liquid ARGON involved</t>
  </si>
  <si>
    <t>The volume of liquid NITROGEN involved</t>
  </si>
  <si>
    <t>Volume of Liquid Argon (litres)</t>
  </si>
  <si>
    <t>The calculation of percentage of oxygen in the air after the evaporation of a volume of liquefied gas  - either nitrogen or argon</t>
  </si>
  <si>
    <t>Percentage oxygen in room for NITROGEN evaporation</t>
  </si>
  <si>
    <t>Percentage oxygen in room for ARGON evaporation</t>
  </si>
  <si>
    <t>The calculation of percentage of oxygen in the air after release of cylinder gas</t>
  </si>
  <si>
    <t>cylinder contents at NTP</t>
  </si>
  <si>
    <t>Volume of gas [Litres]</t>
  </si>
  <si>
    <t xml:space="preserve">Volume of gas released </t>
  </si>
  <si>
    <r>
      <t>Volume of gas produced (Metre</t>
    </r>
    <r>
      <rPr>
        <vertAlign val="superscript"/>
        <sz val="11"/>
        <rFont val="Arial"/>
      </rPr>
      <t>3</t>
    </r>
    <r>
      <rPr>
        <sz val="11"/>
        <rFont val="Arial"/>
      </rPr>
      <t>)   (Vol</t>
    </r>
    <r>
      <rPr>
        <vertAlign val="subscript"/>
        <sz val="11"/>
        <rFont val="Arial"/>
      </rPr>
      <t>gas</t>
    </r>
    <r>
      <rPr>
        <sz val="11"/>
        <rFont val="Arial"/>
      </rPr>
      <t>/1000)</t>
    </r>
  </si>
  <si>
    <t>Fill in the white boxes and read the percentage of oxygen from the red box. Assumptions  -   even mixing of gas in the room and no allowances for fittings and persons in the room.</t>
  </si>
  <si>
    <t>Volume of oxygen = [fraction of oxygen in air] times ([the volume of the room] - [ volume of argon liberated])</t>
  </si>
  <si>
    <t>ref:   based on a calculator by BOC</t>
  </si>
  <si>
    <t xml:space="preserve">This assumes that there is no dilution due to fresh air being pumped into the room and does not allow for the </t>
  </si>
  <si>
    <t>volume of any furniture or people in the room</t>
  </si>
  <si>
    <t>Volume of gas produced by sublimating solid carbon dioxide</t>
  </si>
  <si>
    <t>Mass of solid carbon dioxide (kg)</t>
  </si>
  <si>
    <t>Volume of gas produced (Litres)</t>
  </si>
  <si>
    <t>(Mass/0.044)*22.4</t>
  </si>
  <si>
    <r>
      <t>Volume of gas produced (metre</t>
    </r>
    <r>
      <rPr>
        <vertAlign val="superscript"/>
        <sz val="11"/>
        <rFont val="Arial"/>
        <family val="2"/>
      </rPr>
      <t>3</t>
    </r>
    <r>
      <rPr>
        <sz val="11"/>
        <rFont val="Arial"/>
        <family val="2"/>
      </rPr>
      <t>)</t>
    </r>
  </si>
  <si>
    <t>Percentage oxygen in room for CARBON DIOXIDE sublimation</t>
  </si>
  <si>
    <t>Volume of oxygen = [fraction of oxygen in air] times ([the volume of the room] - [ volume of carbon dioxide liberated])</t>
  </si>
  <si>
    <t>Target % of oxygen</t>
  </si>
  <si>
    <t>The calculation of the maximum mass or volume of cryogen required to give a specified percentage of oxygen in the air after the evaporation of a volume of liquefied gas or sublimation of solid carbon dioxide</t>
  </si>
  <si>
    <t>Room Vol.</t>
  </si>
  <si>
    <t>(Room Vol. * 20.95%)</t>
  </si>
  <si>
    <t>(Room Vol. * Target %)</t>
  </si>
  <si>
    <r>
      <t>{(Room Vol. * 20.95%) - (Room Vol. * Target %)] = O</t>
    </r>
    <r>
      <rPr>
        <vertAlign val="subscript"/>
        <sz val="10"/>
        <rFont val="Arial"/>
        <family val="2"/>
      </rPr>
      <t>dis</t>
    </r>
  </si>
  <si>
    <r>
      <t>Amount of air which contains this oxygen (m</t>
    </r>
    <r>
      <rPr>
        <vertAlign val="superscript"/>
        <sz val="11"/>
        <rFont val="Arial"/>
        <family val="2"/>
      </rPr>
      <t>3</t>
    </r>
    <r>
      <rPr>
        <sz val="11"/>
        <rFont val="Arial"/>
        <family val="2"/>
      </rPr>
      <t>)</t>
    </r>
  </si>
  <si>
    <r>
      <t>Room Volume (l*w*h) in m</t>
    </r>
    <r>
      <rPr>
        <b/>
        <vertAlign val="superscript"/>
        <sz val="11"/>
        <rFont val="Arial"/>
        <family val="2"/>
      </rPr>
      <t>3</t>
    </r>
  </si>
  <si>
    <r>
      <t>Volume of oxygen to give target percentage (m</t>
    </r>
    <r>
      <rPr>
        <vertAlign val="superscript"/>
        <sz val="11"/>
        <rFont val="Arial"/>
        <family val="2"/>
      </rPr>
      <t>3</t>
    </r>
    <r>
      <rPr>
        <sz val="11"/>
        <rFont val="Arial"/>
        <family val="2"/>
      </rPr>
      <t>)</t>
    </r>
  </si>
  <si>
    <r>
      <t>Volume of oxygen in room without release (m</t>
    </r>
    <r>
      <rPr>
        <vertAlign val="superscript"/>
        <sz val="11"/>
        <rFont val="Arial"/>
        <family val="2"/>
      </rPr>
      <t>3</t>
    </r>
    <r>
      <rPr>
        <sz val="11"/>
        <rFont val="Arial"/>
        <family val="2"/>
      </rPr>
      <t>)</t>
    </r>
  </si>
  <si>
    <r>
      <t>Volume of oxygen to be displaced (m</t>
    </r>
    <r>
      <rPr>
        <vertAlign val="superscript"/>
        <sz val="11"/>
        <rFont val="Arial"/>
        <family val="2"/>
      </rPr>
      <t>3</t>
    </r>
    <r>
      <rPr>
        <sz val="11"/>
        <rFont val="Arial"/>
        <family val="2"/>
      </rPr>
      <t>)</t>
    </r>
  </si>
  <si>
    <t>Amount of air which contains this oxygen (L)</t>
  </si>
  <si>
    <r>
      <t>(O</t>
    </r>
    <r>
      <rPr>
        <vertAlign val="subscript"/>
        <sz val="10"/>
        <rFont val="Arial"/>
        <family val="2"/>
      </rPr>
      <t>dis</t>
    </r>
    <r>
      <rPr>
        <sz val="10"/>
        <rFont val="Arial"/>
        <family val="2"/>
      </rPr>
      <t xml:space="preserve"> / 0.2095) = A</t>
    </r>
    <r>
      <rPr>
        <vertAlign val="subscript"/>
        <sz val="10"/>
        <rFont val="Arial"/>
        <family val="2"/>
      </rPr>
      <t>dis</t>
    </r>
  </si>
  <si>
    <r>
      <t>A</t>
    </r>
    <r>
      <rPr>
        <vertAlign val="subscript"/>
        <sz val="10"/>
        <rFont val="Arial"/>
        <family val="2"/>
      </rPr>
      <t>dis</t>
    </r>
  </si>
  <si>
    <r>
      <t>(A</t>
    </r>
    <r>
      <rPr>
        <vertAlign val="subscript"/>
        <sz val="10"/>
        <rFont val="Arial"/>
        <family val="2"/>
      </rPr>
      <t>dis</t>
    </r>
    <r>
      <rPr>
        <sz val="10"/>
        <rFont val="Arial"/>
        <family val="2"/>
      </rPr>
      <t xml:space="preserve"> / 682.5)</t>
    </r>
  </si>
  <si>
    <r>
      <t>(A</t>
    </r>
    <r>
      <rPr>
        <vertAlign val="subscript"/>
        <sz val="10"/>
        <rFont val="Arial"/>
        <family val="2"/>
      </rPr>
      <t>dis</t>
    </r>
    <r>
      <rPr>
        <sz val="10"/>
        <rFont val="Arial"/>
        <family val="2"/>
      </rPr>
      <t xml:space="preserve"> / 824.3)</t>
    </r>
  </si>
  <si>
    <t>The mass of solid CARBON DIOXIDE involved</t>
  </si>
  <si>
    <r>
      <t>Volume of Liq.N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 xml:space="preserve"> which gives this volume (L)</t>
    </r>
  </si>
  <si>
    <t>Volume of Liq.Argon which gives this volume (L)</t>
  </si>
  <si>
    <r>
      <t>Mass of solid CO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 xml:space="preserve"> which gives this volume (kg)</t>
    </r>
  </si>
  <si>
    <r>
      <t>(A</t>
    </r>
    <r>
      <rPr>
        <vertAlign val="subscript"/>
        <sz val="10"/>
        <rFont val="Arial"/>
        <family val="2"/>
      </rPr>
      <t>dis</t>
    </r>
    <r>
      <rPr>
        <sz val="10"/>
        <rFont val="Arial"/>
        <family val="2"/>
      </rPr>
      <t xml:space="preserve"> / 22.4) * 0.044</t>
    </r>
  </si>
  <si>
    <t>This is your target figure, normally 20.95% in atmosphere.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</si>
</sst>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9" x14ac:knownFonts="1">
    <font>
      <sz val="10"/>
      <name val="Arial"/>
    </font>
    <font>
      <sz val="14"/>
      <name val="Arial"/>
      <family val="2"/>
    </font>
    <font>
      <sz val="8"/>
      <name val="Arial"/>
    </font>
    <font>
      <b/>
      <sz val="16"/>
      <name val="Arial"/>
      <family val="2"/>
    </font>
    <font>
      <b/>
      <sz val="14"/>
      <name val="Arial"/>
      <family val="2"/>
    </font>
    <font>
      <sz val="11"/>
      <name val="Arial"/>
    </font>
    <font>
      <b/>
      <sz val="11"/>
      <name val="Arial"/>
    </font>
    <font>
      <vertAlign val="subscript"/>
      <sz val="11"/>
      <name val="Arial"/>
    </font>
    <font>
      <i/>
      <sz val="11"/>
      <name val="Arial"/>
    </font>
    <font>
      <vertAlign val="superscript"/>
      <sz val="11"/>
      <name val="Arial"/>
    </font>
    <font>
      <sz val="11"/>
      <name val="Arial"/>
      <family val="2"/>
    </font>
    <font>
      <b/>
      <sz val="11"/>
      <name val="Arial"/>
      <family val="2"/>
    </font>
    <font>
      <b/>
      <sz val="16"/>
      <color indexed="8"/>
      <name val="Arial"/>
      <family val="2"/>
    </font>
    <font>
      <sz val="10"/>
      <name val="Arial"/>
      <family val="2"/>
    </font>
    <font>
      <b/>
      <sz val="22"/>
      <color indexed="8"/>
      <name val="Arial"/>
      <family val="2"/>
    </font>
    <font>
      <vertAlign val="superscript"/>
      <sz val="11"/>
      <name val="Arial"/>
      <family val="2"/>
    </font>
    <font>
      <vertAlign val="subscript"/>
      <sz val="11"/>
      <name val="Arial"/>
      <family val="2"/>
    </font>
    <font>
      <vertAlign val="subscript"/>
      <sz val="10"/>
      <name val="Arial"/>
      <family val="2"/>
    </font>
    <font>
      <b/>
      <vertAlign val="superscript"/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164" fontId="0" fillId="0" borderId="0" xfId="0" applyNumberFormat="1" applyAlignment="1">
      <alignment horizontal="center"/>
    </xf>
    <xf numFmtId="0" fontId="0" fillId="2" borderId="0" xfId="0" applyFill="1" applyBorder="1"/>
    <xf numFmtId="164" fontId="0" fillId="2" borderId="0" xfId="0" applyNumberFormat="1" applyFill="1" applyBorder="1" applyAlignment="1">
      <alignment horizontal="center"/>
    </xf>
    <xf numFmtId="0" fontId="0" fillId="2" borderId="0" xfId="0" applyFill="1"/>
    <xf numFmtId="164" fontId="0" fillId="2" borderId="0" xfId="0" applyNumberFormat="1" applyFill="1" applyAlignment="1">
      <alignment horizontal="center"/>
    </xf>
    <xf numFmtId="0" fontId="3" fillId="2" borderId="0" xfId="0" applyFont="1" applyFill="1"/>
    <xf numFmtId="0" fontId="5" fillId="2" borderId="1" xfId="0" applyFont="1" applyFill="1" applyBorder="1"/>
    <xf numFmtId="164" fontId="5" fillId="3" borderId="1" xfId="0" applyNumberFormat="1" applyFont="1" applyFill="1" applyBorder="1" applyAlignment="1">
      <alignment horizontal="center"/>
    </xf>
    <xf numFmtId="0" fontId="5" fillId="6" borderId="1" xfId="0" applyFont="1" applyFill="1" applyBorder="1"/>
    <xf numFmtId="0" fontId="5" fillId="4" borderId="1" xfId="0" applyFont="1" applyFill="1" applyBorder="1"/>
    <xf numFmtId="0" fontId="5" fillId="6" borderId="1" xfId="0" applyFont="1" applyFill="1" applyBorder="1" applyAlignment="1">
      <alignment wrapText="1"/>
    </xf>
    <xf numFmtId="0" fontId="5" fillId="7" borderId="1" xfId="0" applyFont="1" applyFill="1" applyBorder="1"/>
    <xf numFmtId="164" fontId="6" fillId="8" borderId="1" xfId="0" applyNumberFormat="1" applyFont="1" applyFill="1" applyBorder="1" applyAlignment="1">
      <alignment horizontal="center"/>
    </xf>
    <xf numFmtId="0" fontId="10" fillId="2" borderId="0" xfId="0" applyFont="1" applyFill="1"/>
    <xf numFmtId="164" fontId="10" fillId="2" borderId="0" xfId="0" applyNumberFormat="1" applyFont="1" applyFill="1" applyAlignment="1">
      <alignment horizontal="center"/>
    </xf>
    <xf numFmtId="0" fontId="11" fillId="2" borderId="0" xfId="0" applyFont="1" applyFill="1"/>
    <xf numFmtId="0" fontId="0" fillId="2" borderId="1" xfId="0" applyFill="1" applyBorder="1" applyAlignment="1">
      <alignment horizontal="center"/>
    </xf>
    <xf numFmtId="0" fontId="0" fillId="0" borderId="0" xfId="0" applyBorder="1" applyAlignment="1"/>
    <xf numFmtId="0" fontId="6" fillId="4" borderId="9" xfId="0" applyFont="1" applyFill="1" applyBorder="1"/>
    <xf numFmtId="164" fontId="5" fillId="5" borderId="9" xfId="0" applyNumberFormat="1" applyFont="1" applyFill="1" applyBorder="1" applyAlignment="1">
      <alignment horizontal="center"/>
    </xf>
    <xf numFmtId="0" fontId="5" fillId="2" borderId="9" xfId="0" applyFont="1" applyFill="1" applyBorder="1"/>
    <xf numFmtId="0" fontId="10" fillId="4" borderId="1" xfId="0" applyFont="1" applyFill="1" applyBorder="1"/>
    <xf numFmtId="0" fontId="5" fillId="9" borderId="2" xfId="0" applyFont="1" applyFill="1" applyBorder="1"/>
    <xf numFmtId="164" fontId="5" fillId="9" borderId="3" xfId="0" applyNumberFormat="1" applyFont="1" applyFill="1" applyBorder="1" applyAlignment="1">
      <alignment horizontal="center"/>
    </xf>
    <xf numFmtId="0" fontId="5" fillId="9" borderId="4" xfId="0" applyFont="1" applyFill="1" applyBorder="1"/>
    <xf numFmtId="165" fontId="5" fillId="5" borderId="1" xfId="0" applyNumberFormat="1" applyFont="1" applyFill="1" applyBorder="1" applyAlignment="1">
      <alignment horizontal="center"/>
    </xf>
    <xf numFmtId="2" fontId="5" fillId="4" borderId="1" xfId="0" applyNumberFormat="1" applyFont="1" applyFill="1" applyBorder="1" applyAlignment="1">
      <alignment horizontal="center"/>
    </xf>
    <xf numFmtId="0" fontId="10" fillId="6" borderId="1" xfId="0" applyFont="1" applyFill="1" applyBorder="1"/>
    <xf numFmtId="0" fontId="10" fillId="2" borderId="1" xfId="0" applyFont="1" applyFill="1" applyBorder="1"/>
    <xf numFmtId="2" fontId="5" fillId="10" borderId="1" xfId="0" applyNumberFormat="1" applyFont="1" applyFill="1" applyBorder="1" applyAlignment="1">
      <alignment horizontal="center"/>
    </xf>
    <xf numFmtId="0" fontId="5" fillId="11" borderId="1" xfId="0" applyFont="1" applyFill="1" applyBorder="1"/>
    <xf numFmtId="0" fontId="5" fillId="9" borderId="0" xfId="0" applyFont="1" applyFill="1"/>
    <xf numFmtId="164" fontId="5" fillId="9" borderId="0" xfId="0" applyNumberFormat="1" applyFont="1" applyFill="1" applyAlignment="1">
      <alignment horizontal="center"/>
    </xf>
    <xf numFmtId="0" fontId="0" fillId="9" borderId="0" xfId="0" applyFill="1"/>
    <xf numFmtId="164" fontId="0" fillId="9" borderId="0" xfId="0" applyNumberFormat="1" applyFill="1" applyAlignment="1">
      <alignment horizontal="center"/>
    </xf>
    <xf numFmtId="0" fontId="10" fillId="9" borderId="0" xfId="0" applyFont="1" applyFill="1"/>
    <xf numFmtId="0" fontId="0" fillId="0" borderId="0" xfId="0" applyFill="1" applyAlignment="1">
      <alignment wrapText="1"/>
    </xf>
    <xf numFmtId="0" fontId="0" fillId="0" borderId="0" xfId="0" applyFill="1"/>
    <xf numFmtId="0" fontId="0" fillId="0" borderId="0" xfId="0" applyFill="1" applyBorder="1" applyAlignment="1"/>
    <xf numFmtId="0" fontId="1" fillId="0" borderId="0" xfId="0" applyFont="1" applyFill="1"/>
    <xf numFmtId="0" fontId="5" fillId="0" borderId="0" xfId="0" applyFont="1" applyFill="1"/>
    <xf numFmtId="0" fontId="10" fillId="4" borderId="2" xfId="0" applyFont="1" applyFill="1" applyBorder="1"/>
    <xf numFmtId="0" fontId="10" fillId="6" borderId="4" xfId="0" applyFont="1" applyFill="1" applyBorder="1"/>
    <xf numFmtId="0" fontId="10" fillId="6" borderId="1" xfId="0" applyFont="1" applyFill="1" applyBorder="1" applyAlignment="1">
      <alignment wrapText="1"/>
    </xf>
    <xf numFmtId="0" fontId="13" fillId="0" borderId="0" xfId="0" applyFont="1"/>
    <xf numFmtId="0" fontId="10" fillId="0" borderId="0" xfId="0" applyFont="1" applyFill="1" applyBorder="1"/>
    <xf numFmtId="0" fontId="0" fillId="0" borderId="0" xfId="0" applyFill="1" applyAlignment="1">
      <alignment horizontal="center"/>
    </xf>
    <xf numFmtId="0" fontId="13" fillId="0" borderId="0" xfId="0" applyFont="1" applyFill="1"/>
    <xf numFmtId="165" fontId="10" fillId="0" borderId="0" xfId="0" applyNumberFormat="1" applyFont="1" applyFill="1" applyAlignment="1">
      <alignment horizontal="center"/>
    </xf>
    <xf numFmtId="0" fontId="13" fillId="0" borderId="0" xfId="0" applyFont="1" applyFill="1" applyBorder="1"/>
    <xf numFmtId="0" fontId="11" fillId="4" borderId="9" xfId="0" applyFont="1" applyFill="1" applyBorder="1"/>
    <xf numFmtId="165" fontId="0" fillId="0" borderId="0" xfId="0" applyNumberFormat="1" applyFill="1" applyAlignment="1">
      <alignment horizontal="center"/>
    </xf>
    <xf numFmtId="165" fontId="0" fillId="0" borderId="0" xfId="0" applyNumberFormat="1"/>
    <xf numFmtId="0" fontId="10" fillId="4" borderId="9" xfId="0" applyFont="1" applyFill="1" applyBorder="1"/>
    <xf numFmtId="165" fontId="5" fillId="5" borderId="9" xfId="0" applyNumberFormat="1" applyFont="1" applyFill="1" applyBorder="1" applyAlignment="1">
      <alignment horizontal="center"/>
    </xf>
    <xf numFmtId="0" fontId="10" fillId="9" borderId="0" xfId="0" applyFont="1" applyFill="1" applyBorder="1"/>
    <xf numFmtId="0" fontId="5" fillId="7" borderId="5" xfId="0" applyFont="1" applyFill="1" applyBorder="1" applyAlignment="1"/>
    <xf numFmtId="0" fontId="0" fillId="0" borderId="5" xfId="0" applyBorder="1" applyAlignment="1"/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left"/>
    </xf>
    <xf numFmtId="0" fontId="12" fillId="7" borderId="1" xfId="0" applyFont="1" applyFill="1" applyBorder="1" applyAlignment="1">
      <alignment horizontal="center" wrapText="1"/>
    </xf>
    <xf numFmtId="0" fontId="5" fillId="6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3" fillId="9" borderId="5" xfId="0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14" fillId="7" borderId="1" xfId="0" applyFont="1" applyFill="1" applyBorder="1" applyAlignment="1">
      <alignment horizontal="center" wrapText="1"/>
    </xf>
    <xf numFmtId="2" fontId="5" fillId="5" borderId="9" xfId="0" applyNumberFormat="1" applyFont="1" applyFill="1" applyBorder="1" applyAlignment="1" applyProtection="1">
      <alignment horizontal="center"/>
    </xf>
    <xf numFmtId="2" fontId="5" fillId="13" borderId="1" xfId="0" applyNumberFormat="1" applyFont="1" applyFill="1" applyBorder="1" applyAlignment="1" applyProtection="1">
      <alignment horizontal="center"/>
      <protection locked="0"/>
    </xf>
    <xf numFmtId="2" fontId="5" fillId="4" borderId="1" xfId="0" applyNumberFormat="1" applyFont="1" applyFill="1" applyBorder="1" applyAlignment="1" applyProtection="1">
      <alignment horizontal="center"/>
    </xf>
    <xf numFmtId="165" fontId="5" fillId="5" borderId="1" xfId="0" applyNumberFormat="1" applyFont="1" applyFill="1" applyBorder="1" applyAlignment="1" applyProtection="1">
      <alignment horizontal="center"/>
    </xf>
    <xf numFmtId="165" fontId="5" fillId="5" borderId="3" xfId="0" applyNumberFormat="1" applyFont="1" applyFill="1" applyBorder="1" applyAlignment="1" applyProtection="1">
      <alignment horizontal="center"/>
    </xf>
    <xf numFmtId="2" fontId="6" fillId="8" borderId="1" xfId="0" applyNumberFormat="1" applyFont="1" applyFill="1" applyBorder="1" applyAlignment="1" applyProtection="1">
      <alignment horizontal="center"/>
    </xf>
    <xf numFmtId="2" fontId="5" fillId="12" borderId="1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Protection="1"/>
    <xf numFmtId="0" fontId="13" fillId="0" borderId="0" xfId="0" applyFont="1" applyFill="1" applyBorder="1" applyProtection="1"/>
  </cellXfs>
  <cellStyles count="1">
    <cellStyle name="Normal" xfId="0" builtinId="0"/>
  </cellStyles>
  <dxfs count="6">
    <dxf>
      <font>
        <b val="0"/>
        <i val="0"/>
        <color auto="1"/>
      </font>
      <fill>
        <patternFill>
          <bgColor rgb="FF00B05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00B05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00B05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FFFF99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40"/>
  <sheetViews>
    <sheetView topLeftCell="A7" zoomScaleNormal="100" workbookViewId="0">
      <selection activeCell="B14" sqref="B14"/>
    </sheetView>
  </sheetViews>
  <sheetFormatPr defaultRowHeight="13.2" x14ac:dyDescent="0.25"/>
  <cols>
    <col min="1" max="1" width="41.77734375" customWidth="1"/>
    <col min="2" max="2" width="18.21875" style="3" customWidth="1"/>
    <col min="3" max="3" width="57.21875" customWidth="1"/>
    <col min="4" max="5" width="9.21875" style="40"/>
    <col min="6" max="6" width="11" style="40" customWidth="1"/>
    <col min="7" max="49" width="9.21875" style="40"/>
  </cols>
  <sheetData>
    <row r="1" spans="1:49" s="2" customFormat="1" ht="53.25" customHeight="1" x14ac:dyDescent="0.4">
      <c r="A1" s="67" t="s">
        <v>25</v>
      </c>
      <c r="B1" s="67"/>
      <c r="C1" s="67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</row>
    <row r="2" spans="1:49" ht="17.399999999999999" x14ac:dyDescent="0.3">
      <c r="A2" s="61" t="s">
        <v>5</v>
      </c>
      <c r="B2" s="62"/>
      <c r="C2" s="63"/>
    </row>
    <row r="3" spans="1:49" ht="13.8" x14ac:dyDescent="0.25">
      <c r="A3" s="9" t="s">
        <v>0</v>
      </c>
      <c r="B3" s="76"/>
      <c r="C3" s="68" t="s">
        <v>7</v>
      </c>
    </row>
    <row r="4" spans="1:49" ht="13.8" x14ac:dyDescent="0.25">
      <c r="A4" s="9" t="s">
        <v>1</v>
      </c>
      <c r="B4" s="76"/>
      <c r="C4" s="68"/>
    </row>
    <row r="5" spans="1:49" ht="13.8" x14ac:dyDescent="0.25">
      <c r="A5" s="9" t="s">
        <v>2</v>
      </c>
      <c r="B5" s="76"/>
      <c r="C5" s="68"/>
    </row>
    <row r="6" spans="1:49" ht="13.8" x14ac:dyDescent="0.25">
      <c r="A6" s="21" t="s">
        <v>4</v>
      </c>
      <c r="B6" s="75">
        <f>B3*B4*B5</f>
        <v>0</v>
      </c>
      <c r="C6" s="23"/>
    </row>
    <row r="7" spans="1:49" s="20" customFormat="1" x14ac:dyDescent="0.25">
      <c r="A7" s="19"/>
      <c r="B7" s="19"/>
      <c r="C7" s="19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</row>
    <row r="8" spans="1:49" ht="17.399999999999999" x14ac:dyDescent="0.3">
      <c r="A8" s="64" t="s">
        <v>19</v>
      </c>
      <c r="B8" s="65"/>
      <c r="C8" s="66"/>
    </row>
    <row r="9" spans="1:49" ht="13.8" x14ac:dyDescent="0.25">
      <c r="A9" s="9" t="s">
        <v>3</v>
      </c>
      <c r="B9" s="76">
        <v>0</v>
      </c>
      <c r="C9" s="30" t="s">
        <v>23</v>
      </c>
    </row>
    <row r="10" spans="1:49" ht="16.2" x14ac:dyDescent="0.35">
      <c r="A10" s="12" t="s">
        <v>11</v>
      </c>
      <c r="B10" s="77">
        <f>B9*682.5</f>
        <v>0</v>
      </c>
      <c r="C10" s="11" t="s">
        <v>12</v>
      </c>
    </row>
    <row r="11" spans="1:49" ht="17.399999999999999" x14ac:dyDescent="0.35">
      <c r="A11" s="12" t="s">
        <v>13</v>
      </c>
      <c r="B11" s="78">
        <f>B10/1000</f>
        <v>0</v>
      </c>
      <c r="C11" s="11" t="s">
        <v>8</v>
      </c>
    </row>
    <row r="12" spans="1:49" x14ac:dyDescent="0.25">
      <c r="A12" s="69"/>
      <c r="B12" s="70"/>
      <c r="C12" s="71"/>
    </row>
    <row r="13" spans="1:49" ht="17.399999999999999" x14ac:dyDescent="0.3">
      <c r="A13" s="64" t="s">
        <v>20</v>
      </c>
      <c r="B13" s="65"/>
      <c r="C13" s="66"/>
    </row>
    <row r="14" spans="1:49" ht="13.8" x14ac:dyDescent="0.25">
      <c r="A14" s="31" t="s">
        <v>24</v>
      </c>
      <c r="B14" s="76"/>
      <c r="C14" s="30" t="s">
        <v>22</v>
      </c>
    </row>
    <row r="15" spans="1:49" ht="14.4" x14ac:dyDescent="0.3">
      <c r="A15" s="24" t="s">
        <v>21</v>
      </c>
      <c r="B15" s="77">
        <f>B14*824.3</f>
        <v>0</v>
      </c>
      <c r="C15" s="11" t="s">
        <v>12</v>
      </c>
    </row>
    <row r="16" spans="1:49" ht="17.399999999999999" x14ac:dyDescent="0.35">
      <c r="A16" s="12" t="s">
        <v>13</v>
      </c>
      <c r="B16" s="78">
        <f>B15/1000</f>
        <v>0</v>
      </c>
      <c r="C16" s="11" t="s">
        <v>8</v>
      </c>
    </row>
    <row r="17" spans="1:49" x14ac:dyDescent="0.25">
      <c r="A17" s="69"/>
      <c r="B17" s="70"/>
      <c r="C17" s="71"/>
    </row>
    <row r="18" spans="1:49" ht="17.399999999999999" x14ac:dyDescent="0.3">
      <c r="A18" s="64" t="s">
        <v>38</v>
      </c>
      <c r="B18" s="65"/>
      <c r="C18" s="66"/>
    </row>
    <row r="19" spans="1:49" ht="13.8" x14ac:dyDescent="0.25">
      <c r="A19" s="31" t="s">
        <v>39</v>
      </c>
      <c r="B19" s="76">
        <v>0</v>
      </c>
      <c r="C19" s="45" t="s">
        <v>61</v>
      </c>
    </row>
    <row r="20" spans="1:49" ht="13.8" x14ac:dyDescent="0.25">
      <c r="A20" s="44" t="s">
        <v>40</v>
      </c>
      <c r="B20" s="77">
        <f>B19*22.4/0.044</f>
        <v>0</v>
      </c>
      <c r="C20" s="45" t="s">
        <v>41</v>
      </c>
    </row>
    <row r="21" spans="1:49" ht="16.2" x14ac:dyDescent="0.25">
      <c r="A21" s="44" t="s">
        <v>42</v>
      </c>
      <c r="B21" s="79">
        <f>B20/1000</f>
        <v>0</v>
      </c>
      <c r="C21" s="45" t="s">
        <v>8</v>
      </c>
    </row>
    <row r="22" spans="1:49" ht="13.8" x14ac:dyDescent="0.25">
      <c r="A22" s="25"/>
      <c r="B22" s="26"/>
      <c r="C22" s="27"/>
    </row>
    <row r="23" spans="1:49" s="1" customFormat="1" ht="17.399999999999999" x14ac:dyDescent="0.3">
      <c r="A23" s="61" t="s">
        <v>26</v>
      </c>
      <c r="B23" s="62"/>
      <c r="C23" s="63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</row>
    <row r="24" spans="1:49" ht="32.25" customHeight="1" x14ac:dyDescent="0.35">
      <c r="A24" s="12" t="s">
        <v>14</v>
      </c>
      <c r="B24" s="77">
        <f>0.2095*(B6-B11)</f>
        <v>0</v>
      </c>
      <c r="C24" s="13" t="s">
        <v>17</v>
      </c>
    </row>
    <row r="25" spans="1:49" ht="16.2" x14ac:dyDescent="0.35">
      <c r="A25" s="14" t="s">
        <v>15</v>
      </c>
      <c r="B25" s="80" t="e">
        <f>100*B24/B6</f>
        <v>#DIV/0!</v>
      </c>
      <c r="C25" s="11" t="s">
        <v>6</v>
      </c>
    </row>
    <row r="26" spans="1:49" x14ac:dyDescent="0.25">
      <c r="A26" s="4"/>
      <c r="B26" s="5"/>
      <c r="C26" s="4"/>
    </row>
    <row r="27" spans="1:49" ht="17.399999999999999" x14ac:dyDescent="0.3">
      <c r="A27" s="61" t="s">
        <v>27</v>
      </c>
      <c r="B27" s="62"/>
      <c r="C27" s="63"/>
    </row>
    <row r="28" spans="1:49" ht="28.8" x14ac:dyDescent="0.35">
      <c r="A28" s="12" t="s">
        <v>14</v>
      </c>
      <c r="B28" s="77">
        <f>0.2095*(B6-B16)</f>
        <v>0</v>
      </c>
      <c r="C28" s="13" t="s">
        <v>34</v>
      </c>
    </row>
    <row r="29" spans="1:49" ht="16.2" x14ac:dyDescent="0.35">
      <c r="A29" s="14" t="s">
        <v>15</v>
      </c>
      <c r="B29" s="80" t="e">
        <f>100*B28/B6</f>
        <v>#DIV/0!</v>
      </c>
      <c r="C29" s="11" t="s">
        <v>6</v>
      </c>
    </row>
    <row r="30" spans="1:49" ht="13.8" x14ac:dyDescent="0.25">
      <c r="A30" s="59"/>
      <c r="B30" s="60"/>
      <c r="C30" s="60"/>
    </row>
    <row r="31" spans="1:49" ht="17.399999999999999" x14ac:dyDescent="0.3">
      <c r="A31" s="61" t="s">
        <v>43</v>
      </c>
      <c r="B31" s="62"/>
      <c r="C31" s="63"/>
    </row>
    <row r="32" spans="1:49" ht="28.8" x14ac:dyDescent="0.35">
      <c r="A32" s="12" t="s">
        <v>14</v>
      </c>
      <c r="B32" s="77">
        <f>0.2095*(B6-B21)</f>
        <v>0</v>
      </c>
      <c r="C32" s="46" t="s">
        <v>44</v>
      </c>
    </row>
    <row r="33" spans="1:49" ht="16.2" x14ac:dyDescent="0.35">
      <c r="A33" s="14" t="s">
        <v>15</v>
      </c>
      <c r="B33" s="80" t="e">
        <f>100*B32/B6</f>
        <v>#DIV/0!</v>
      </c>
      <c r="C33" s="11" t="s">
        <v>6</v>
      </c>
    </row>
    <row r="34" spans="1:49" x14ac:dyDescent="0.25">
      <c r="A34" s="4"/>
      <c r="B34" s="5"/>
      <c r="C34" s="4"/>
    </row>
    <row r="35" spans="1:49" ht="21" x14ac:dyDescent="0.4">
      <c r="A35" s="8" t="s">
        <v>9</v>
      </c>
      <c r="B35" s="7"/>
      <c r="C35" s="6"/>
    </row>
    <row r="36" spans="1:49" ht="13.8" x14ac:dyDescent="0.25">
      <c r="A36" s="16" t="s">
        <v>16</v>
      </c>
      <c r="B36" s="17"/>
      <c r="C36" s="16"/>
    </row>
    <row r="37" spans="1:49" ht="13.8" x14ac:dyDescent="0.25">
      <c r="A37" s="18" t="s">
        <v>10</v>
      </c>
      <c r="B37" s="7"/>
      <c r="C37" s="6"/>
    </row>
    <row r="38" spans="1:49" s="36" customFormat="1" ht="13.8" x14ac:dyDescent="0.25">
      <c r="A38" s="34" t="s">
        <v>36</v>
      </c>
      <c r="B38" s="35"/>
      <c r="C38" s="34"/>
      <c r="D38" s="43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</row>
    <row r="39" spans="1:49" s="36" customFormat="1" ht="13.8" x14ac:dyDescent="0.25">
      <c r="A39" s="38" t="s">
        <v>37</v>
      </c>
      <c r="B39" s="37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</row>
    <row r="40" spans="1:49" x14ac:dyDescent="0.25">
      <c r="C40" t="s">
        <v>35</v>
      </c>
    </row>
  </sheetData>
  <sheetProtection algorithmName="SHA-512" hashValue="MXcdSePGWOO2A885Qf4Xm4eVVxGsFFwZnGH6Zf9QfQ8Xc11Ijukqi48h3COmo/uGJKIbBuOkxNDRwfp9YUW2xQ==" saltValue="mEKj+Hfo/X4SbDZ87YmjYA==" spinCount="100000" sheet="1" objects="1" scenarios="1" selectLockedCells="1"/>
  <mergeCells count="12">
    <mergeCell ref="A1:C1"/>
    <mergeCell ref="C3:C5"/>
    <mergeCell ref="A12:C12"/>
    <mergeCell ref="A13:C13"/>
    <mergeCell ref="A17:C17"/>
    <mergeCell ref="A30:C30"/>
    <mergeCell ref="A31:C31"/>
    <mergeCell ref="A27:C27"/>
    <mergeCell ref="A23:C23"/>
    <mergeCell ref="A2:C2"/>
    <mergeCell ref="A8:C8"/>
    <mergeCell ref="A18:C18"/>
  </mergeCells>
  <phoneticPr fontId="2" type="noConversion"/>
  <conditionalFormatting sqref="B25">
    <cfRule type="cellIs" dxfId="5" priority="5" operator="notBetween">
      <formula>19</formula>
      <formula>24</formula>
    </cfRule>
    <cfRule type="cellIs" dxfId="4" priority="6" operator="between">
      <formula>19</formula>
      <formula>24</formula>
    </cfRule>
  </conditionalFormatting>
  <conditionalFormatting sqref="B29">
    <cfRule type="cellIs" dxfId="3" priority="3" operator="notBetween">
      <formula>19</formula>
      <formula>24</formula>
    </cfRule>
    <cfRule type="cellIs" dxfId="2" priority="4" operator="between">
      <formula>19</formula>
      <formula>24</formula>
    </cfRule>
  </conditionalFormatting>
  <conditionalFormatting sqref="B33">
    <cfRule type="cellIs" dxfId="1" priority="1" operator="notBetween">
      <formula>19</formula>
      <formula>24</formula>
    </cfRule>
    <cfRule type="cellIs" dxfId="0" priority="2" operator="between">
      <formula>19</formula>
      <formula>24</formula>
    </cfRule>
  </conditionalFormatting>
  <pageMargins left="0.75" right="0.75" top="1" bottom="1" header="0.5" footer="0.5"/>
  <pageSetup paperSize="9"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FE1DE-7DE0-4339-9C52-3D99E12E47D6}">
  <dimension ref="A1:C19"/>
  <sheetViews>
    <sheetView tabSelected="1" workbookViewId="0">
      <selection activeCell="B3" sqref="B3"/>
    </sheetView>
  </sheetViews>
  <sheetFormatPr defaultRowHeight="13.2" x14ac:dyDescent="0.25"/>
  <cols>
    <col min="1" max="1" width="44.109375" customWidth="1"/>
    <col min="2" max="2" width="18.21875" customWidth="1"/>
    <col min="3" max="3" width="57.21875" customWidth="1"/>
  </cols>
  <sheetData>
    <row r="1" spans="1:3" ht="76.8" customHeight="1" x14ac:dyDescent="0.4">
      <c r="A1" s="67" t="s">
        <v>46</v>
      </c>
      <c r="B1" s="67"/>
      <c r="C1" s="67"/>
    </row>
    <row r="2" spans="1:3" ht="15" customHeight="1" x14ac:dyDescent="0.3">
      <c r="A2" s="61" t="s">
        <v>5</v>
      </c>
      <c r="B2" s="62"/>
      <c r="C2" s="63"/>
    </row>
    <row r="3" spans="1:3" ht="15" customHeight="1" x14ac:dyDescent="0.25">
      <c r="A3" s="9" t="s">
        <v>0</v>
      </c>
      <c r="B3" s="81"/>
      <c r="C3" s="68" t="s">
        <v>7</v>
      </c>
    </row>
    <row r="4" spans="1:3" ht="15" customHeight="1" x14ac:dyDescent="0.25">
      <c r="A4" s="9" t="s">
        <v>1</v>
      </c>
      <c r="B4" s="81"/>
      <c r="C4" s="68"/>
    </row>
    <row r="5" spans="1:3" ht="15" customHeight="1" x14ac:dyDescent="0.25">
      <c r="A5" s="9" t="s">
        <v>2</v>
      </c>
      <c r="B5" s="81"/>
      <c r="C5" s="68"/>
    </row>
    <row r="6" spans="1:3" ht="15" customHeight="1" x14ac:dyDescent="0.25">
      <c r="A6" s="53" t="s">
        <v>52</v>
      </c>
      <c r="B6" s="75">
        <f>B3*B4*B5</f>
        <v>0</v>
      </c>
      <c r="C6" s="23" t="s">
        <v>47</v>
      </c>
    </row>
    <row r="7" spans="1:3" ht="15" customHeight="1" x14ac:dyDescent="0.25"/>
    <row r="8" spans="1:3" ht="15" customHeight="1" x14ac:dyDescent="0.25">
      <c r="A8" s="9" t="s">
        <v>45</v>
      </c>
      <c r="B8" s="81">
        <v>20.95</v>
      </c>
      <c r="C8" s="82" t="s">
        <v>66</v>
      </c>
    </row>
    <row r="9" spans="1:3" ht="15" customHeight="1" x14ac:dyDescent="0.25">
      <c r="A9" s="56" t="s">
        <v>53</v>
      </c>
      <c r="B9" s="57">
        <f>(B8*B6)/100</f>
        <v>0</v>
      </c>
      <c r="C9" s="82" t="s">
        <v>49</v>
      </c>
    </row>
    <row r="10" spans="1:3" ht="15" customHeight="1" x14ac:dyDescent="0.25">
      <c r="A10" s="56" t="s">
        <v>54</v>
      </c>
      <c r="B10" s="57">
        <f>0.2095*B6</f>
        <v>0</v>
      </c>
      <c r="C10" s="83" t="s">
        <v>48</v>
      </c>
    </row>
    <row r="11" spans="1:3" ht="15" customHeight="1" x14ac:dyDescent="0.35">
      <c r="A11" s="56" t="s">
        <v>55</v>
      </c>
      <c r="B11" s="57">
        <f>B10-B9</f>
        <v>0</v>
      </c>
      <c r="C11" s="83" t="s">
        <v>50</v>
      </c>
    </row>
    <row r="12" spans="1:3" ht="15" customHeight="1" x14ac:dyDescent="0.35">
      <c r="A12" s="56" t="s">
        <v>51</v>
      </c>
      <c r="B12" s="57">
        <f>B11/0.2095</f>
        <v>0</v>
      </c>
      <c r="C12" s="83" t="s">
        <v>57</v>
      </c>
    </row>
    <row r="13" spans="1:3" ht="15" customHeight="1" x14ac:dyDescent="0.35">
      <c r="A13" s="56" t="s">
        <v>56</v>
      </c>
      <c r="B13" s="57">
        <f>B12*1000</f>
        <v>0</v>
      </c>
      <c r="C13" s="83" t="s">
        <v>58</v>
      </c>
    </row>
    <row r="14" spans="1:3" ht="15" customHeight="1" x14ac:dyDescent="0.25">
      <c r="A14" s="48"/>
      <c r="B14" s="49"/>
      <c r="C14" s="50"/>
    </row>
    <row r="15" spans="1:3" ht="15" customHeight="1" x14ac:dyDescent="0.35">
      <c r="A15" s="58" t="s">
        <v>62</v>
      </c>
      <c r="B15" s="51">
        <f>B13/682.5</f>
        <v>0</v>
      </c>
      <c r="C15" s="52" t="s">
        <v>59</v>
      </c>
    </row>
    <row r="16" spans="1:3" ht="15" customHeight="1" x14ac:dyDescent="0.35">
      <c r="A16" s="58" t="s">
        <v>63</v>
      </c>
      <c r="B16" s="51">
        <f>B13/824.3</f>
        <v>0</v>
      </c>
      <c r="C16" s="52" t="s">
        <v>60</v>
      </c>
    </row>
    <row r="17" spans="1:3" ht="15" customHeight="1" x14ac:dyDescent="0.35">
      <c r="A17" s="58" t="s">
        <v>64</v>
      </c>
      <c r="B17" s="51">
        <f>B13*0.044/22.4</f>
        <v>0</v>
      </c>
      <c r="C17" s="52" t="s">
        <v>65</v>
      </c>
    </row>
    <row r="18" spans="1:3" ht="13.8" x14ac:dyDescent="0.25">
      <c r="A18" s="48"/>
      <c r="B18" s="54"/>
      <c r="C18" s="50"/>
    </row>
    <row r="19" spans="1:3" x14ac:dyDescent="0.25">
      <c r="A19" s="47"/>
      <c r="B19" s="55"/>
    </row>
  </sheetData>
  <sheetProtection algorithmName="SHA-512" hashValue="hGb+FnrkPkoNCithgiPQR5Qyt7TQVcqvnwQSF0v5C5gT6LmoPO63KBOFnG/wo+dzjtjj66V+FUTkhrB8HgCf1A==" saltValue="jz74fDEIP2R8Xy7t0YSXIA==" spinCount="100000" sheet="1" objects="1" scenarios="1" selectLockedCells="1"/>
  <mergeCells count="3">
    <mergeCell ref="A1:C1"/>
    <mergeCell ref="A2:C2"/>
    <mergeCell ref="C3:C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7"/>
  <sheetViews>
    <sheetView topLeftCell="A7" workbookViewId="0">
      <selection activeCell="C21" sqref="C21"/>
    </sheetView>
  </sheetViews>
  <sheetFormatPr defaultRowHeight="13.2" x14ac:dyDescent="0.25"/>
  <cols>
    <col min="1" max="1" width="44.77734375" bestFit="1" customWidth="1"/>
    <col min="2" max="2" width="12.77734375" customWidth="1"/>
    <col min="3" max="3" width="58.77734375" bestFit="1" customWidth="1"/>
  </cols>
  <sheetData>
    <row r="1" spans="1:3" ht="59.25" customHeight="1" x14ac:dyDescent="0.5">
      <c r="A1" s="74" t="s">
        <v>28</v>
      </c>
      <c r="B1" s="74"/>
      <c r="C1" s="74"/>
    </row>
    <row r="2" spans="1:3" ht="17.399999999999999" x14ac:dyDescent="0.3">
      <c r="A2" s="61" t="s">
        <v>5</v>
      </c>
      <c r="B2" s="62"/>
      <c r="C2" s="63"/>
    </row>
    <row r="3" spans="1:3" ht="13.8" x14ac:dyDescent="0.25">
      <c r="A3" s="9" t="s">
        <v>0</v>
      </c>
      <c r="B3" s="10">
        <v>0</v>
      </c>
      <c r="C3" s="68" t="s">
        <v>7</v>
      </c>
    </row>
    <row r="4" spans="1:3" ht="13.8" x14ac:dyDescent="0.25">
      <c r="A4" s="9" t="s">
        <v>1</v>
      </c>
      <c r="B4" s="10">
        <v>0</v>
      </c>
      <c r="C4" s="68"/>
    </row>
    <row r="5" spans="1:3" ht="13.8" x14ac:dyDescent="0.25">
      <c r="A5" s="9" t="s">
        <v>2</v>
      </c>
      <c r="B5" s="10">
        <v>0</v>
      </c>
      <c r="C5" s="68"/>
    </row>
    <row r="6" spans="1:3" ht="13.8" x14ac:dyDescent="0.25">
      <c r="A6" s="21" t="s">
        <v>4</v>
      </c>
      <c r="B6" s="22">
        <f>B3*B4*B5</f>
        <v>0</v>
      </c>
      <c r="C6" s="23"/>
    </row>
    <row r="7" spans="1:3" x14ac:dyDescent="0.25">
      <c r="A7" s="19"/>
      <c r="B7" s="19"/>
      <c r="C7" s="19"/>
    </row>
    <row r="8" spans="1:3" ht="17.399999999999999" x14ac:dyDescent="0.3">
      <c r="A8" s="64" t="s">
        <v>31</v>
      </c>
      <c r="B8" s="65"/>
      <c r="C8" s="66"/>
    </row>
    <row r="9" spans="1:3" ht="13.8" x14ac:dyDescent="0.25">
      <c r="A9" s="24" t="s">
        <v>30</v>
      </c>
      <c r="B9" s="32">
        <v>0</v>
      </c>
      <c r="C9" s="30" t="s">
        <v>29</v>
      </c>
    </row>
    <row r="10" spans="1:3" ht="17.399999999999999" x14ac:dyDescent="0.35">
      <c r="A10" s="24" t="s">
        <v>32</v>
      </c>
      <c r="B10" s="28">
        <f>B9/1000</f>
        <v>0</v>
      </c>
      <c r="C10" s="11" t="s">
        <v>8</v>
      </c>
    </row>
    <row r="11" spans="1:3" x14ac:dyDescent="0.25">
      <c r="A11" s="69"/>
      <c r="B11" s="70"/>
      <c r="C11" s="71"/>
    </row>
    <row r="12" spans="1:3" ht="17.399999999999999" x14ac:dyDescent="0.3">
      <c r="A12" s="61" t="s">
        <v>18</v>
      </c>
      <c r="B12" s="62"/>
      <c r="C12" s="63"/>
    </row>
    <row r="13" spans="1:3" ht="28.8" x14ac:dyDescent="0.35">
      <c r="A13" s="33" t="s">
        <v>14</v>
      </c>
      <c r="B13" s="29">
        <f>0.2095*(B6-B10)</f>
        <v>0</v>
      </c>
      <c r="C13" s="13" t="s">
        <v>17</v>
      </c>
    </row>
    <row r="14" spans="1:3" ht="16.2" x14ac:dyDescent="0.35">
      <c r="A14" s="33" t="s">
        <v>15</v>
      </c>
      <c r="B14" s="15" t="e">
        <f>100*B13/B6</f>
        <v>#DIV/0!</v>
      </c>
      <c r="C14" s="11" t="s">
        <v>6</v>
      </c>
    </row>
    <row r="15" spans="1:3" ht="33.75" customHeight="1" x14ac:dyDescent="0.25">
      <c r="A15" s="72" t="s">
        <v>33</v>
      </c>
      <c r="B15" s="73"/>
      <c r="C15" s="73"/>
    </row>
    <row r="17" spans="3:3" x14ac:dyDescent="0.25">
      <c r="C17" t="s">
        <v>35</v>
      </c>
    </row>
  </sheetData>
  <mergeCells count="7">
    <mergeCell ref="A12:C12"/>
    <mergeCell ref="A15:C15"/>
    <mergeCell ref="A1:C1"/>
    <mergeCell ref="A2:C2"/>
    <mergeCell ref="C3:C5"/>
    <mergeCell ref="A8:C8"/>
    <mergeCell ref="A11:C11"/>
  </mergeCells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Liquefied gas</vt:lpstr>
      <vt:lpstr>Specified oxygen level</vt:lpstr>
      <vt:lpstr>cylinder gas</vt:lpstr>
    </vt:vector>
  </TitlesOfParts>
  <Company>UCL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Horsler</dc:creator>
  <cp:keywords>Oxygen</cp:keywords>
  <cp:lastModifiedBy>Horsler, John</cp:lastModifiedBy>
  <cp:lastPrinted>2000-07-21T14:08:48Z</cp:lastPrinted>
  <dcterms:created xsi:type="dcterms:W3CDTF">2000-07-20T14:26:22Z</dcterms:created>
  <dcterms:modified xsi:type="dcterms:W3CDTF">2021-02-05T17:01:50Z</dcterms:modified>
  <cp:category>Password is Oxygen</cp:category>
</cp:coreProperties>
</file>