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rlon.ads.warwick.ac.uk\User56\p\plseaw\Desktop\"/>
    </mc:Choice>
  </mc:AlternateContent>
  <bookViews>
    <workbookView xWindow="0" yWindow="0" windowWidth="28800" windowHeight="1170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B55" i="1"/>
  <c r="B54" i="1"/>
  <c r="B53" i="1"/>
  <c r="B52" i="1"/>
  <c r="B51" i="1"/>
  <c r="B50" i="1"/>
  <c r="B49" i="1"/>
  <c r="B48" i="1"/>
  <c r="B47" i="1"/>
  <c r="D10" i="1" l="1"/>
  <c r="D12" i="1" s="1"/>
  <c r="D25" i="1" s="1"/>
  <c r="B45" i="1" l="1"/>
  <c r="B41" i="1"/>
  <c r="B44" i="1"/>
  <c r="B43" i="1"/>
  <c r="B46" i="1"/>
  <c r="B42" i="1"/>
  <c r="C33" i="1"/>
  <c r="C35" i="1"/>
  <c r="C36" i="1"/>
  <c r="C34" i="1"/>
  <c r="B25" i="1"/>
  <c r="B26" i="1"/>
  <c r="B24" i="1"/>
  <c r="B27" i="1"/>
  <c r="B19" i="1"/>
  <c r="D52" i="1"/>
  <c r="D48" i="1"/>
  <c r="D44" i="1"/>
  <c r="D40" i="1"/>
  <c r="D36" i="1"/>
  <c r="D32" i="1"/>
  <c r="D28" i="1"/>
  <c r="D24" i="1"/>
  <c r="B40" i="1"/>
  <c r="B36" i="1"/>
  <c r="B32" i="1"/>
  <c r="B28" i="1"/>
  <c r="D45" i="1"/>
  <c r="D29" i="1"/>
  <c r="B33" i="1"/>
  <c r="D55" i="1"/>
  <c r="D51" i="1"/>
  <c r="D47" i="1"/>
  <c r="D43" i="1"/>
  <c r="D39" i="1"/>
  <c r="D35" i="1"/>
  <c r="D31" i="1"/>
  <c r="D27" i="1"/>
  <c r="D23" i="1"/>
  <c r="B39" i="1"/>
  <c r="B35" i="1"/>
  <c r="B31" i="1"/>
  <c r="D49" i="1"/>
  <c r="D37" i="1"/>
  <c r="B37" i="1"/>
  <c r="D54" i="1"/>
  <c r="D50" i="1"/>
  <c r="D46" i="1"/>
  <c r="D42" i="1"/>
  <c r="D38" i="1"/>
  <c r="D34" i="1"/>
  <c r="D30" i="1"/>
  <c r="D26" i="1"/>
  <c r="B38" i="1"/>
  <c r="B34" i="1"/>
  <c r="B30" i="1"/>
  <c r="D53" i="1"/>
  <c r="D41" i="1"/>
  <c r="D33" i="1"/>
  <c r="B29" i="1"/>
  <c r="D19" i="1"/>
  <c r="B22" i="1"/>
  <c r="C29" i="1"/>
  <c r="B18" i="1"/>
  <c r="D20" i="1"/>
  <c r="B23" i="1"/>
  <c r="C22" i="1"/>
  <c r="C26" i="1"/>
  <c r="C30" i="1"/>
  <c r="C18" i="1"/>
  <c r="B17" i="1"/>
  <c r="C25" i="1"/>
  <c r="C17" i="1"/>
  <c r="D17" i="1"/>
  <c r="D21" i="1"/>
  <c r="B20" i="1"/>
  <c r="C23" i="1"/>
  <c r="C27" i="1"/>
  <c r="C31" i="1"/>
  <c r="D18" i="1"/>
  <c r="D22" i="1"/>
  <c r="B21" i="1"/>
  <c r="C20" i="1"/>
  <c r="C24" i="1"/>
  <c r="C28" i="1"/>
  <c r="C32" i="1"/>
  <c r="C21" i="1"/>
  <c r="C19" i="1"/>
  <c r="C69" i="1" l="1"/>
  <c r="B69" i="1"/>
  <c r="D69" i="1"/>
</calcChain>
</file>

<file path=xl/sharedStrings.xml><?xml version="1.0" encoding="utf-8"?>
<sst xmlns="http://schemas.openxmlformats.org/spreadsheetml/2006/main" count="16" uniqueCount="16">
  <si>
    <t>Amount of Pay with SMP only</t>
  </si>
  <si>
    <t>Normal weekly pay</t>
  </si>
  <si>
    <t>Please complete one of the blue squares - if you have your payslip to hand the first one will be the easiest.</t>
  </si>
  <si>
    <t>This modeller can be used to give an approximation of maternity pay on a week by week basis.</t>
  </si>
  <si>
    <t>Monthly gross pay from payslip (including all contractual payments)</t>
  </si>
  <si>
    <t>Amount of Maternity/ Adoption Pay with Option B</t>
  </si>
  <si>
    <t>Amount of Maternity/ Adoption Pay with Option A</t>
  </si>
  <si>
    <t>Annual Gross Pay (including all contractual payments)</t>
  </si>
  <si>
    <t>Week Number</t>
  </si>
  <si>
    <t>If you expect to take less than the full year of leave, please also amend the green square as appropriate.</t>
  </si>
  <si>
    <t>The estimates will then appear below.</t>
  </si>
  <si>
    <t>Total estimate of pay over 52 weeks</t>
  </si>
  <si>
    <t>PLEASE NOTE THAT YOUR AVERAGE WEEKLY EARNINGS MUST BE GREATER THAN £116 PER WEEK IN ORDER TO QUALIFY FOR STATUTORY OR UNIVERSITY MATERNITY PAY.</t>
  </si>
  <si>
    <t>THE SMP WEEKLY RATE IS</t>
  </si>
  <si>
    <t>How many whole weeks' of leave do you wish to take (min 2, max 52)?</t>
  </si>
  <si>
    <t>Maternity/Adoption Leave pay 'Standard' options modeller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</si>
</sst>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£&quot;* #,##0.00_);_(&quot;£&quot;* \(#,##0.00\);_(&quot;£&quot;* &quot;-&quot;??_);_(@_)"/>
    <numFmt numFmtId="165" formatCode="&quot;£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20"/>
      <color theme="8" tint="-0.24997711111789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/>
    <xf numFmtId="165" fontId="0" fillId="2" borderId="2" xfId="0" applyNumberFormat="1" applyFill="1" applyBorder="1"/>
    <xf numFmtId="165" fontId="0" fillId="0" borderId="0" xfId="0" applyNumberFormat="1"/>
    <xf numFmtId="165" fontId="0" fillId="0" borderId="0" xfId="1" applyNumberFormat="1" applyFont="1"/>
    <xf numFmtId="0" fontId="2" fillId="0" borderId="0" xfId="0" applyFont="1"/>
    <xf numFmtId="165" fontId="2" fillId="0" borderId="3" xfId="0" applyNumberFormat="1" applyFont="1" applyBorder="1"/>
    <xf numFmtId="0" fontId="6" fillId="0" borderId="0" xfId="0" applyFont="1"/>
    <xf numFmtId="165" fontId="0" fillId="0" borderId="1" xfId="0" applyNumberFormat="1" applyFill="1" applyBorder="1"/>
    <xf numFmtId="0" fontId="2" fillId="0" borderId="3" xfId="0" applyFont="1" applyBorder="1" applyAlignment="1">
      <alignment wrapText="1"/>
    </xf>
    <xf numFmtId="0" fontId="0" fillId="0" borderId="0" xfId="0" quotePrefix="1"/>
    <xf numFmtId="0" fontId="0" fillId="0" borderId="0" xfId="0" applyAlignment="1">
      <alignment vertical="center" wrapText="1"/>
    </xf>
    <xf numFmtId="165" fontId="0" fillId="2" borderId="2" xfId="0" applyNumberForma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A7" zoomScale="85" zoomScaleNormal="85" workbookViewId="0">
      <selection activeCell="H15" sqref="H15"/>
    </sheetView>
  </sheetViews>
  <sheetFormatPr defaultColWidth="11" defaultRowHeight="15.5" x14ac:dyDescent="0.35"/>
  <cols>
    <col min="1" max="4" width="11" customWidth="1"/>
  </cols>
  <sheetData>
    <row r="1" spans="1:11" ht="26" x14ac:dyDescent="0.6">
      <c r="A1" s="9" t="s">
        <v>15</v>
      </c>
    </row>
    <row r="3" spans="1:11" x14ac:dyDescent="0.35">
      <c r="A3" t="s">
        <v>3</v>
      </c>
    </row>
    <row r="4" spans="1:11" x14ac:dyDescent="0.35">
      <c r="A4" t="s">
        <v>2</v>
      </c>
    </row>
    <row r="5" spans="1:11" x14ac:dyDescent="0.35">
      <c r="A5" t="s">
        <v>9</v>
      </c>
    </row>
    <row r="6" spans="1:11" x14ac:dyDescent="0.35">
      <c r="A6" t="s">
        <v>10</v>
      </c>
    </row>
    <row r="7" spans="1:11" ht="33" customHeight="1" thickBot="1" x14ac:dyDescent="0.4">
      <c r="D7" s="3"/>
    </row>
    <row r="8" spans="1:11" ht="35.15" customHeight="1" thickBot="1" x14ac:dyDescent="0.4">
      <c r="A8" s="18" t="s">
        <v>4</v>
      </c>
      <c r="B8" s="18"/>
      <c r="C8" s="18"/>
      <c r="D8" s="14">
        <v>1000</v>
      </c>
      <c r="F8" s="19" t="s">
        <v>12</v>
      </c>
      <c r="G8" s="19"/>
      <c r="H8" s="19"/>
      <c r="I8" s="19"/>
      <c r="J8" s="19"/>
      <c r="K8" s="13"/>
    </row>
    <row r="9" spans="1:11" ht="16" thickBot="1" x14ac:dyDescent="0.4">
      <c r="D9" s="3"/>
      <c r="F9" s="19"/>
      <c r="G9" s="19"/>
      <c r="H9" s="19"/>
      <c r="I9" s="19"/>
      <c r="J9" s="19"/>
      <c r="K9" s="13"/>
    </row>
    <row r="10" spans="1:11" ht="34" customHeight="1" thickBot="1" x14ac:dyDescent="0.4">
      <c r="A10" s="17" t="s">
        <v>7</v>
      </c>
      <c r="B10" s="17"/>
      <c r="C10" s="17"/>
      <c r="D10" s="4">
        <f>D8*12</f>
        <v>12000</v>
      </c>
      <c r="F10" s="13"/>
      <c r="G10" s="13"/>
      <c r="H10" s="13"/>
      <c r="I10" s="13"/>
      <c r="J10" s="13"/>
      <c r="K10" s="13"/>
    </row>
    <row r="11" spans="1:11" x14ac:dyDescent="0.35">
      <c r="D11" s="7"/>
    </row>
    <row r="12" spans="1:11" x14ac:dyDescent="0.35">
      <c r="A12" t="s">
        <v>1</v>
      </c>
      <c r="D12" s="10">
        <f>D10/52</f>
        <v>230.76923076923077</v>
      </c>
    </row>
    <row r="13" spans="1:11" ht="16" thickBot="1" x14ac:dyDescent="0.4">
      <c r="D13" s="3"/>
    </row>
    <row r="14" spans="1:11" ht="33" customHeight="1" thickBot="1" x14ac:dyDescent="0.4">
      <c r="A14" s="18" t="s">
        <v>14</v>
      </c>
      <c r="B14" s="18"/>
      <c r="C14" s="18"/>
      <c r="D14" s="15">
        <v>52</v>
      </c>
      <c r="F14" s="20" t="s">
        <v>13</v>
      </c>
      <c r="G14" s="20"/>
      <c r="H14" s="16">
        <v>151.19999999999999</v>
      </c>
    </row>
    <row r="15" spans="1:11" ht="38.15" customHeight="1" x14ac:dyDescent="0.35"/>
    <row r="16" spans="1:11" ht="77.5" x14ac:dyDescent="0.35">
      <c r="A16" s="1" t="s">
        <v>8</v>
      </c>
      <c r="B16" s="1" t="s">
        <v>6</v>
      </c>
      <c r="C16" s="1" t="s">
        <v>5</v>
      </c>
      <c r="D16" s="2" t="s">
        <v>0</v>
      </c>
    </row>
    <row r="17" spans="1:7" x14ac:dyDescent="0.35">
      <c r="A17">
        <v>1</v>
      </c>
      <c r="B17" s="5">
        <f>D12</f>
        <v>230.76923076923077</v>
      </c>
      <c r="C17" s="5">
        <f>$D$12</f>
        <v>230.76923076923077</v>
      </c>
      <c r="D17" s="5">
        <f>$D$12*0.9</f>
        <v>207.69230769230771</v>
      </c>
    </row>
    <row r="18" spans="1:7" x14ac:dyDescent="0.35">
      <c r="A18">
        <v>2</v>
      </c>
      <c r="B18" s="5">
        <f>D12</f>
        <v>230.76923076923077</v>
      </c>
      <c r="C18" s="5">
        <f t="shared" ref="C18" si="0">$D$12</f>
        <v>230.76923076923077</v>
      </c>
      <c r="D18" s="5">
        <f>$D$12*0.9</f>
        <v>207.69230769230771</v>
      </c>
    </row>
    <row r="19" spans="1:7" x14ac:dyDescent="0.35">
      <c r="A19">
        <v>3</v>
      </c>
      <c r="B19" s="5">
        <f>IF($D$14&gt;A19-1,$D$12,0)</f>
        <v>230.76923076923077</v>
      </c>
      <c r="C19" s="5">
        <f>IF($D$14&gt;A19-1,$D$12,0)</f>
        <v>230.76923076923077</v>
      </c>
      <c r="D19" s="5">
        <f>IF($D$14&gt;A19-1,$D$12*0.9,0)</f>
        <v>207.69230769230771</v>
      </c>
    </row>
    <row r="20" spans="1:7" x14ac:dyDescent="0.35">
      <c r="A20">
        <v>4</v>
      </c>
      <c r="B20" s="5">
        <f t="shared" ref="B20:B23" si="1">IF($D$14&gt;A20-1,$D$12,0)</f>
        <v>230.76923076923077</v>
      </c>
      <c r="C20" s="5">
        <f t="shared" ref="C20:C36" si="2">IF($D$14&gt;A20-1,$D$12,0)</f>
        <v>230.76923076923077</v>
      </c>
      <c r="D20" s="5">
        <f t="shared" ref="D20:D22" si="3">IF($D$14&gt;A20-1,$D$12*0.9,0)</f>
        <v>207.69230769230771</v>
      </c>
    </row>
    <row r="21" spans="1:7" x14ac:dyDescent="0.35">
      <c r="A21">
        <v>5</v>
      </c>
      <c r="B21" s="5">
        <f t="shared" si="1"/>
        <v>230.76923076923077</v>
      </c>
      <c r="C21" s="5">
        <f t="shared" si="2"/>
        <v>230.76923076923077</v>
      </c>
      <c r="D21" s="5">
        <f t="shared" si="3"/>
        <v>207.69230769230771</v>
      </c>
    </row>
    <row r="22" spans="1:7" x14ac:dyDescent="0.35">
      <c r="A22">
        <v>6</v>
      </c>
      <c r="B22" s="5">
        <f t="shared" si="1"/>
        <v>230.76923076923077</v>
      </c>
      <c r="C22" s="5">
        <f t="shared" si="2"/>
        <v>230.76923076923077</v>
      </c>
      <c r="D22" s="5">
        <f t="shared" si="3"/>
        <v>207.69230769230771</v>
      </c>
    </row>
    <row r="23" spans="1:7" x14ac:dyDescent="0.35">
      <c r="A23">
        <v>7</v>
      </c>
      <c r="B23" s="5">
        <f t="shared" si="1"/>
        <v>230.76923076923077</v>
      </c>
      <c r="C23" s="5">
        <f t="shared" si="2"/>
        <v>230.76923076923077</v>
      </c>
      <c r="D23" s="5">
        <f>IF($D$14&gt;A23-1,IF($D$12&gt;H14,H14,$D$12),0)</f>
        <v>151.19999999999999</v>
      </c>
      <c r="G23" s="12"/>
    </row>
    <row r="24" spans="1:7" x14ac:dyDescent="0.35">
      <c r="A24">
        <v>8</v>
      </c>
      <c r="B24" s="5">
        <f>IF($D$14&gt;A24-1,$D$12,0)</f>
        <v>230.76923076923077</v>
      </c>
      <c r="C24" s="5">
        <f t="shared" si="2"/>
        <v>230.76923076923077</v>
      </c>
      <c r="D24" s="5">
        <f>IF($D$14&gt;A24-1,IF($D$12&gt;H14,H14,$D$12),0)</f>
        <v>151.19999999999999</v>
      </c>
    </row>
    <row r="25" spans="1:7" x14ac:dyDescent="0.35">
      <c r="A25">
        <v>9</v>
      </c>
      <c r="B25" s="5">
        <f t="shared" ref="B25:B26" si="4">IF($D$14&gt;A25-1,$D$12,0)</f>
        <v>230.76923076923077</v>
      </c>
      <c r="C25" s="5">
        <f t="shared" si="2"/>
        <v>230.76923076923077</v>
      </c>
      <c r="D25" s="5">
        <f>IF($D$14&gt;A25-1,IF($D$12&gt;H14,H14,$D$12),0)</f>
        <v>151.19999999999999</v>
      </c>
    </row>
    <row r="26" spans="1:7" x14ac:dyDescent="0.35">
      <c r="A26">
        <v>10</v>
      </c>
      <c r="B26" s="5">
        <f t="shared" si="4"/>
        <v>230.76923076923077</v>
      </c>
      <c r="C26" s="5">
        <f t="shared" si="2"/>
        <v>230.76923076923077</v>
      </c>
      <c r="D26" s="5">
        <f>IF($D$14&gt;A26-1,IF($D$12&gt;H14,H14,$D$12),0)</f>
        <v>151.19999999999999</v>
      </c>
    </row>
    <row r="27" spans="1:7" x14ac:dyDescent="0.35">
      <c r="A27">
        <v>11</v>
      </c>
      <c r="B27" s="5">
        <f>IF($D$14&gt;A27-1,IF((($D$12/2)+H14)&gt;$D$12,$D$12,($D$12/2)+H14),0)</f>
        <v>230.76923076923077</v>
      </c>
      <c r="C27" s="5">
        <f t="shared" si="2"/>
        <v>230.76923076923077</v>
      </c>
      <c r="D27" s="5">
        <f>IF($D$14&gt;A27-1,IF($D$12&gt;H14,H14,$D$12),0)</f>
        <v>151.19999999999999</v>
      </c>
    </row>
    <row r="28" spans="1:7" x14ac:dyDescent="0.35">
      <c r="A28">
        <v>12</v>
      </c>
      <c r="B28" s="5">
        <f>IF($D$14&gt;A28-1,IF((($D$12/2)+H14)&gt;$D$12,$D$12,($D$12/2)+H14),0)</f>
        <v>230.76923076923077</v>
      </c>
      <c r="C28" s="5">
        <f t="shared" si="2"/>
        <v>230.76923076923077</v>
      </c>
      <c r="D28" s="5">
        <f>IF($D$14&gt;A28-1,IF($D$12&gt;H14,H14,$D$12),0)</f>
        <v>151.19999999999999</v>
      </c>
    </row>
    <row r="29" spans="1:7" x14ac:dyDescent="0.35">
      <c r="A29">
        <v>13</v>
      </c>
      <c r="B29" s="5">
        <f>IF($D$14&gt;A29-1,IF((($D$12/2)+H14)&gt;$D$12,$D$12,($D$12/2)+H14),0)</f>
        <v>230.76923076923077</v>
      </c>
      <c r="C29" s="5">
        <f t="shared" si="2"/>
        <v>230.76923076923077</v>
      </c>
      <c r="D29" s="5">
        <f>IF($D$14&gt;A29-1,IF($D$12&gt;H14,H14,$D$12),0)</f>
        <v>151.19999999999999</v>
      </c>
    </row>
    <row r="30" spans="1:7" x14ac:dyDescent="0.35">
      <c r="A30">
        <v>14</v>
      </c>
      <c r="B30" s="5">
        <f>IF($D$14&gt;A30-1,IF((($D$12/2)+H14)&gt;$D$12,$D$12,($D$12/2)+H14),0)</f>
        <v>230.76923076923077</v>
      </c>
      <c r="C30" s="5">
        <f t="shared" si="2"/>
        <v>230.76923076923077</v>
      </c>
      <c r="D30" s="5">
        <f>IF($D$14&gt;A30-1,IF($D$12&gt;H14,H14,$D$12),0)</f>
        <v>151.19999999999999</v>
      </c>
    </row>
    <row r="31" spans="1:7" x14ac:dyDescent="0.35">
      <c r="A31">
        <v>15</v>
      </c>
      <c r="B31" s="5">
        <f>IF($D$14&gt;A31-1,IF((($D$12/2)+H14)&gt;$D$12,$D$12,($D$12/2)+H14),0)</f>
        <v>230.76923076923077</v>
      </c>
      <c r="C31" s="5">
        <f t="shared" si="2"/>
        <v>230.76923076923077</v>
      </c>
      <c r="D31" s="5">
        <f>IF($D$14&gt;A31-1,IF($D$12&gt;H14,H14,$D$12),0)</f>
        <v>151.19999999999999</v>
      </c>
    </row>
    <row r="32" spans="1:7" x14ac:dyDescent="0.35">
      <c r="A32">
        <v>16</v>
      </c>
      <c r="B32" s="5">
        <f>IF($D$14&gt;A32-1,IF((($D$12/2)+H14)&gt;$D$12,$D$12,($D$12/2)+H14),0)</f>
        <v>230.76923076923077</v>
      </c>
      <c r="C32" s="5">
        <f t="shared" si="2"/>
        <v>230.76923076923077</v>
      </c>
      <c r="D32" s="5">
        <f>IF($D$14&gt;A32-1,IF($D$12&gt;H14,H14,$D$12),0)</f>
        <v>151.19999999999999</v>
      </c>
    </row>
    <row r="33" spans="1:4" x14ac:dyDescent="0.35">
      <c r="A33">
        <v>17</v>
      </c>
      <c r="B33" s="5">
        <f>IF($D$14&gt;A33-1,IF((($D$12/2)+H14)&gt;$D$12,$D$12,($D$12/2)+H14),0)</f>
        <v>230.76923076923077</v>
      </c>
      <c r="C33" s="5">
        <f t="shared" si="2"/>
        <v>230.76923076923077</v>
      </c>
      <c r="D33" s="5">
        <f>IF($D$14&gt;A33-1,IF($D$12&gt;H14,H14,$D$12),0)</f>
        <v>151.19999999999999</v>
      </c>
    </row>
    <row r="34" spans="1:4" x14ac:dyDescent="0.35">
      <c r="A34">
        <v>18</v>
      </c>
      <c r="B34" s="5">
        <f>IF($D$14&gt;A34-1,IF((($D$12/2)+H14)&gt;$D$12,$D$12,($D$12/2)+H14),0)</f>
        <v>230.76923076923077</v>
      </c>
      <c r="C34" s="5">
        <f t="shared" si="2"/>
        <v>230.76923076923077</v>
      </c>
      <c r="D34" s="5">
        <f>IF($D$14&gt;A34-1,IF($D$12&gt;H14,H14,$D$12),0)</f>
        <v>151.19999999999999</v>
      </c>
    </row>
    <row r="35" spans="1:4" x14ac:dyDescent="0.35">
      <c r="A35">
        <v>19</v>
      </c>
      <c r="B35" s="5">
        <f>IF($D$14&gt;A35-1,IF((($D$12/2)+H14)&gt;$D$12,$D$12,($D$12/2)+H14),0)</f>
        <v>230.76923076923077</v>
      </c>
      <c r="C35" s="5">
        <f t="shared" si="2"/>
        <v>230.76923076923077</v>
      </c>
      <c r="D35" s="5">
        <f>IF($D$14&gt;A35-1,IF($D$12&gt;H14,H14,$D$12),0)</f>
        <v>151.19999999999999</v>
      </c>
    </row>
    <row r="36" spans="1:4" x14ac:dyDescent="0.35">
      <c r="A36">
        <v>20</v>
      </c>
      <c r="B36" s="5">
        <f>IF($D$14&gt;A36-1,IF((($D$12/2)+H14)&gt;$D$12,$D$12,($D$12/2)+H14),0)</f>
        <v>230.76923076923077</v>
      </c>
      <c r="C36" s="5">
        <f t="shared" si="2"/>
        <v>230.76923076923077</v>
      </c>
      <c r="D36" s="5">
        <f>IF($D$14&gt;A36-1,IF($D$12&gt;H14,H14,$D$12),0)</f>
        <v>151.19999999999999</v>
      </c>
    </row>
    <row r="37" spans="1:4" x14ac:dyDescent="0.35">
      <c r="A37">
        <v>21</v>
      </c>
      <c r="B37" s="5">
        <f>IF($D$14&gt;A37-1,IF((($D$12/2)+H14)&gt;$D$12,$D$12,($D$12/2)+H14),0)</f>
        <v>230.76923076923077</v>
      </c>
      <c r="C37" s="6">
        <f>IF($D$14&gt;A37-1,H14,0)</f>
        <v>151.19999999999999</v>
      </c>
      <c r="D37" s="5">
        <f>IF($D$14&gt;A37-1,IF($D$12&gt;H14,H14,$D$12),0)</f>
        <v>151.19999999999999</v>
      </c>
    </row>
    <row r="38" spans="1:4" x14ac:dyDescent="0.35">
      <c r="A38">
        <v>22</v>
      </c>
      <c r="B38" s="5">
        <f>IF($D$14&gt;A38-1,IF((($D$12/2)+H14)&gt;$D$12,$D$12,($D$12/2)+H14),0)</f>
        <v>230.76923076923077</v>
      </c>
      <c r="C38" s="6">
        <f>IF($D$14&gt;A38-1,H14,0)</f>
        <v>151.19999999999999</v>
      </c>
      <c r="D38" s="5">
        <f>IF($D$14&gt;A38-1,IF($D$12&gt;H14,H14,$D$12),0)</f>
        <v>151.19999999999999</v>
      </c>
    </row>
    <row r="39" spans="1:4" x14ac:dyDescent="0.35">
      <c r="A39">
        <v>23</v>
      </c>
      <c r="B39" s="5">
        <f>IF($D$14&gt;A39-1,IF((($D$12/2)+H14)&gt;$D$12,$D$12,($D$12/2)+H14),0)</f>
        <v>230.76923076923077</v>
      </c>
      <c r="C39" s="6">
        <f>IF($D$14&gt;A39-1,H14,0)</f>
        <v>151.19999999999999</v>
      </c>
      <c r="D39" s="5">
        <f>IF($D$14&gt;A39-1,IF($D$12&gt;H14,H14,$D$12),0)</f>
        <v>151.19999999999999</v>
      </c>
    </row>
    <row r="40" spans="1:4" x14ac:dyDescent="0.35">
      <c r="A40">
        <v>24</v>
      </c>
      <c r="B40" s="5">
        <f>IF($D$14&gt;A40-1,IF((($D$12/2)+H14)&gt;$D$12,$D$12,($D$12/2)+H14),0)</f>
        <v>230.76923076923077</v>
      </c>
      <c r="C40" s="6">
        <f>IF($D$14&gt;A40-1,H14,0)</f>
        <v>151.19999999999999</v>
      </c>
      <c r="D40" s="5">
        <f>IF($D$14&gt;A40-1,IF($D$12&gt;H14,H14,$D$12),0)</f>
        <v>151.19999999999999</v>
      </c>
    </row>
    <row r="41" spans="1:4" x14ac:dyDescent="0.35">
      <c r="A41">
        <v>25</v>
      </c>
      <c r="B41" s="5">
        <f>IF($D$14&gt;A41-1,IF((($D$12/2)+H14)&gt;$D$12,$D$12,($D$12/2)+H14),0)</f>
        <v>230.76923076923077</v>
      </c>
      <c r="C41" s="6">
        <f>IF($D$14&gt;A41-1,H14,0)</f>
        <v>151.19999999999999</v>
      </c>
      <c r="D41" s="5">
        <f>IF($D$14&gt;A41-1,IF($D$12&gt;H14,H14,$D$12),0)</f>
        <v>151.19999999999999</v>
      </c>
    </row>
    <row r="42" spans="1:4" x14ac:dyDescent="0.35">
      <c r="A42">
        <v>26</v>
      </c>
      <c r="B42" s="5">
        <f>IF($D$14&gt;A42-1,IF((($D$12/2)+H14)&gt;$D$12,$D$12,($D$12/2)+H14),0)</f>
        <v>230.76923076923077</v>
      </c>
      <c r="C42" s="6">
        <f>IF($D$14&gt;A42-1,H14,0)</f>
        <v>151.19999999999999</v>
      </c>
      <c r="D42" s="5">
        <f>IF($D$14&gt;A42-1,IF($D$12&gt;H14,H14,$D$12),0)</f>
        <v>151.19999999999999</v>
      </c>
    </row>
    <row r="43" spans="1:4" x14ac:dyDescent="0.35">
      <c r="A43">
        <v>27</v>
      </c>
      <c r="B43" s="5">
        <f>IF($D$14&gt;A43-1,IF((($D$12/2)+H14)&gt;$D$12,$D$12,($D$12/2)+H14),0)</f>
        <v>230.76923076923077</v>
      </c>
      <c r="C43" s="6">
        <f>IF($D$14&gt;A43-1,H14,0)</f>
        <v>151.19999999999999</v>
      </c>
      <c r="D43" s="5">
        <f>IF($D$14&gt;A43-1,IF($D$12&gt;H14,H14,$D$12),0)</f>
        <v>151.19999999999999</v>
      </c>
    </row>
    <row r="44" spans="1:4" x14ac:dyDescent="0.35">
      <c r="A44">
        <v>28</v>
      </c>
      <c r="B44" s="5">
        <f>IF($D$14&gt;A44-1,IF((($D$12/2)+H14)&gt;$D$12,$D$12,($D$12/2)+H14),0)</f>
        <v>230.76923076923077</v>
      </c>
      <c r="C44" s="6">
        <f>IF($D$14&gt;A44-1,H14,0)</f>
        <v>151.19999999999999</v>
      </c>
      <c r="D44" s="5">
        <f>IF($D$14&gt;A44-1,IF($D$12&gt;H14,H14,$D$12),0)</f>
        <v>151.19999999999999</v>
      </c>
    </row>
    <row r="45" spans="1:4" x14ac:dyDescent="0.35">
      <c r="A45">
        <v>29</v>
      </c>
      <c r="B45" s="5">
        <f>IF($D$14&gt;A45-1,IF((($D$12/2)+H14)&gt;$D$12,$D$12,($D$12/2)+H14),0)</f>
        <v>230.76923076923077</v>
      </c>
      <c r="C45" s="6">
        <f>IF($D$14&gt;A45-1,H14,0)</f>
        <v>151.19999999999999</v>
      </c>
      <c r="D45" s="5">
        <f>IF($D$14&gt;A45-1,IF($D$12&gt;H14,H14,$D$12),0)</f>
        <v>151.19999999999999</v>
      </c>
    </row>
    <row r="46" spans="1:4" x14ac:dyDescent="0.35">
      <c r="A46">
        <v>30</v>
      </c>
      <c r="B46" s="5">
        <f>IF($D$14&gt;A46-1,IF((($D$12/2)+H14)&gt;$D$12,$D$12,($D$12/2)+H14),0)</f>
        <v>230.76923076923077</v>
      </c>
      <c r="C46" s="6">
        <f>IF($D$14&gt;A46-1,H14,0)</f>
        <v>151.19999999999999</v>
      </c>
      <c r="D46" s="5">
        <f>IF($D$14&gt;A46-1,IF($D$12&gt;H14,H14,$D$12),0)</f>
        <v>151.19999999999999</v>
      </c>
    </row>
    <row r="47" spans="1:4" x14ac:dyDescent="0.35">
      <c r="A47">
        <v>31</v>
      </c>
      <c r="B47" s="6">
        <f>IF($D$14&gt;A47-1,H14,0)</f>
        <v>151.19999999999999</v>
      </c>
      <c r="C47" s="6">
        <f>IF($D$14&gt;A47-1,H14,0)</f>
        <v>151.19999999999999</v>
      </c>
      <c r="D47" s="5">
        <f>IF($D$14&gt;A47-1,IF($D$12&gt;H14,H14,$D$12),0)</f>
        <v>151.19999999999999</v>
      </c>
    </row>
    <row r="48" spans="1:4" x14ac:dyDescent="0.35">
      <c r="A48">
        <v>32</v>
      </c>
      <c r="B48" s="6">
        <f>IF($D$14&gt;A48-1,H14,0)</f>
        <v>151.19999999999999</v>
      </c>
      <c r="C48" s="6">
        <f>IF($D$14&gt;A48-1,H14,0)</f>
        <v>151.19999999999999</v>
      </c>
      <c r="D48" s="5">
        <f>IF($D$14&gt;A48-1,IF($D$12&gt;H14,H14,$D$12),0)</f>
        <v>151.19999999999999</v>
      </c>
    </row>
    <row r="49" spans="1:4" x14ac:dyDescent="0.35">
      <c r="A49">
        <v>33</v>
      </c>
      <c r="B49" s="6">
        <f>IF($D$14&gt;A49-1,H14,0)</f>
        <v>151.19999999999999</v>
      </c>
      <c r="C49" s="6">
        <f>IF($D$14&gt;A49-1,H14,0)</f>
        <v>151.19999999999999</v>
      </c>
      <c r="D49" s="5">
        <f>IF($D$14&gt;A49-1,IF($D$12&gt;H14,H14,$D$12),0)</f>
        <v>151.19999999999999</v>
      </c>
    </row>
    <row r="50" spans="1:4" x14ac:dyDescent="0.35">
      <c r="A50">
        <v>34</v>
      </c>
      <c r="B50" s="6">
        <f>IF($D$14&gt;A50-1,H14,0)</f>
        <v>151.19999999999999</v>
      </c>
      <c r="C50" s="6">
        <f>IF($D$14&gt;A50-1,H14,0)</f>
        <v>151.19999999999999</v>
      </c>
      <c r="D50" s="5">
        <f>IF($D$14&gt;A50-1,IF($D$12&gt;H14,H14,$D$12),0)</f>
        <v>151.19999999999999</v>
      </c>
    </row>
    <row r="51" spans="1:4" x14ac:dyDescent="0.35">
      <c r="A51">
        <v>35</v>
      </c>
      <c r="B51" s="6">
        <f>IF($D$14&gt;A51-1,H14,0)</f>
        <v>151.19999999999999</v>
      </c>
      <c r="C51" s="6">
        <f>IF($D$14&gt;A51-1,H14,0)</f>
        <v>151.19999999999999</v>
      </c>
      <c r="D51" s="5">
        <f>IF($D$14&gt;A51-1,IF($D$12&gt;H14,H14,$D$12),0)</f>
        <v>151.19999999999999</v>
      </c>
    </row>
    <row r="52" spans="1:4" x14ac:dyDescent="0.35">
      <c r="A52">
        <v>36</v>
      </c>
      <c r="B52" s="6">
        <f>IF($D$14&gt;A52-1,H14,0)</f>
        <v>151.19999999999999</v>
      </c>
      <c r="C52" s="6">
        <f>IF($D$14&gt;A52-1,H14,0)</f>
        <v>151.19999999999999</v>
      </c>
      <c r="D52" s="5">
        <f>IF($D$14&gt;A52-1,IF($D$12&gt;H14,H14,$D$12),0)</f>
        <v>151.19999999999999</v>
      </c>
    </row>
    <row r="53" spans="1:4" x14ac:dyDescent="0.35">
      <c r="A53">
        <v>37</v>
      </c>
      <c r="B53" s="6">
        <f>IF($D$14&gt;A53-1,H14,0)</f>
        <v>151.19999999999999</v>
      </c>
      <c r="C53" s="6">
        <f>IF($D$14&gt;A53-1,H14,0)</f>
        <v>151.19999999999999</v>
      </c>
      <c r="D53" s="5">
        <f>IF($D$14&gt;A53-1,IF($D$12&gt;H14,H14,$D$12),0)</f>
        <v>151.19999999999999</v>
      </c>
    </row>
    <row r="54" spans="1:4" x14ac:dyDescent="0.35">
      <c r="A54">
        <v>38</v>
      </c>
      <c r="B54" s="6">
        <f>IF($D$14&gt;A54-1,H14,0)</f>
        <v>151.19999999999999</v>
      </c>
      <c r="C54" s="6">
        <f>IF($D$14&gt;A54-1,H14,0)</f>
        <v>151.19999999999999</v>
      </c>
      <c r="D54" s="5">
        <f>IF($D$14&gt;A54-1,IF($D$12&gt;H14,H14,$D$12),0)</f>
        <v>151.19999999999999</v>
      </c>
    </row>
    <row r="55" spans="1:4" x14ac:dyDescent="0.35">
      <c r="A55">
        <v>39</v>
      </c>
      <c r="B55" s="6">
        <f>IF($D$14&gt;A55-1,H14,0)</f>
        <v>151.19999999999999</v>
      </c>
      <c r="C55" s="6">
        <f>IF($D$14&gt;A55-1,H14,0)</f>
        <v>151.19999999999999</v>
      </c>
      <c r="D55" s="5">
        <f>IF($D$14&gt;A55-1,IF($D$12&gt;H14,H14,$D$12),0)</f>
        <v>151.19999999999999</v>
      </c>
    </row>
    <row r="56" spans="1:4" x14ac:dyDescent="0.35">
      <c r="A56">
        <v>40</v>
      </c>
      <c r="B56" s="5">
        <v>0</v>
      </c>
      <c r="C56" s="5">
        <v>0</v>
      </c>
      <c r="D56" s="5">
        <v>0</v>
      </c>
    </row>
    <row r="57" spans="1:4" x14ac:dyDescent="0.35">
      <c r="A57">
        <v>41</v>
      </c>
      <c r="B57" s="5">
        <v>0</v>
      </c>
      <c r="C57" s="5">
        <v>0</v>
      </c>
      <c r="D57" s="5">
        <v>0</v>
      </c>
    </row>
    <row r="58" spans="1:4" x14ac:dyDescent="0.35">
      <c r="A58">
        <v>42</v>
      </c>
      <c r="B58" s="5">
        <v>0</v>
      </c>
      <c r="C58" s="5">
        <v>0</v>
      </c>
      <c r="D58" s="5">
        <v>0</v>
      </c>
    </row>
    <row r="59" spans="1:4" x14ac:dyDescent="0.35">
      <c r="A59">
        <v>43</v>
      </c>
      <c r="B59" s="5">
        <v>0</v>
      </c>
      <c r="C59" s="5">
        <v>0</v>
      </c>
      <c r="D59" s="5">
        <v>0</v>
      </c>
    </row>
    <row r="60" spans="1:4" x14ac:dyDescent="0.35">
      <c r="A60">
        <v>44</v>
      </c>
      <c r="B60" s="5">
        <v>0</v>
      </c>
      <c r="C60" s="5">
        <v>0</v>
      </c>
      <c r="D60" s="5">
        <v>0</v>
      </c>
    </row>
    <row r="61" spans="1:4" x14ac:dyDescent="0.35">
      <c r="A61">
        <v>45</v>
      </c>
      <c r="B61" s="5">
        <v>0</v>
      </c>
      <c r="C61" s="5">
        <v>0</v>
      </c>
      <c r="D61" s="5">
        <v>0</v>
      </c>
    </row>
    <row r="62" spans="1:4" x14ac:dyDescent="0.35">
      <c r="A62">
        <v>46</v>
      </c>
      <c r="B62" s="5">
        <v>0</v>
      </c>
      <c r="C62" s="5">
        <v>0</v>
      </c>
      <c r="D62" s="5">
        <v>0</v>
      </c>
    </row>
    <row r="63" spans="1:4" x14ac:dyDescent="0.35">
      <c r="A63">
        <v>47</v>
      </c>
      <c r="B63" s="5">
        <v>0</v>
      </c>
      <c r="C63" s="5">
        <v>0</v>
      </c>
      <c r="D63" s="5">
        <v>0</v>
      </c>
    </row>
    <row r="64" spans="1:4" x14ac:dyDescent="0.35">
      <c r="A64">
        <v>48</v>
      </c>
      <c r="B64" s="5">
        <v>0</v>
      </c>
      <c r="C64" s="5">
        <v>0</v>
      </c>
      <c r="D64" s="5">
        <v>0</v>
      </c>
    </row>
    <row r="65" spans="1:4" x14ac:dyDescent="0.35">
      <c r="A65">
        <v>49</v>
      </c>
      <c r="B65" s="5">
        <v>0</v>
      </c>
      <c r="C65" s="5">
        <v>0</v>
      </c>
      <c r="D65" s="5">
        <v>0</v>
      </c>
    </row>
    <row r="66" spans="1:4" x14ac:dyDescent="0.35">
      <c r="A66">
        <v>50</v>
      </c>
      <c r="B66" s="5">
        <v>0</v>
      </c>
      <c r="C66" s="5">
        <v>0</v>
      </c>
      <c r="D66" s="5">
        <v>0</v>
      </c>
    </row>
    <row r="67" spans="1:4" x14ac:dyDescent="0.35">
      <c r="A67">
        <v>51</v>
      </c>
      <c r="B67" s="5">
        <v>0</v>
      </c>
      <c r="C67" s="5">
        <v>0</v>
      </c>
      <c r="D67" s="5">
        <v>0</v>
      </c>
    </row>
    <row r="68" spans="1:4" x14ac:dyDescent="0.35">
      <c r="A68">
        <v>52</v>
      </c>
      <c r="B68" s="5">
        <v>0</v>
      </c>
      <c r="C68" s="5">
        <v>0</v>
      </c>
      <c r="D68" s="5">
        <v>0</v>
      </c>
    </row>
    <row r="69" spans="1:4" ht="63" customHeight="1" x14ac:dyDescent="0.35">
      <c r="A69" s="11" t="s">
        <v>11</v>
      </c>
      <c r="B69" s="8">
        <f>SUM(B17:B68)</f>
        <v>8283.8769230769194</v>
      </c>
      <c r="C69" s="8">
        <f>SUM(C17:C68)</f>
        <v>7488.1846153846127</v>
      </c>
      <c r="D69" s="8">
        <f>SUM(D17:D68)</f>
        <v>6235.7538461538416</v>
      </c>
    </row>
  </sheetData>
  <sheetProtection algorithmName="SHA-512" hashValue="Nt1xfU6fGfI2YH3js5UEDllbXtxi2DTsCI2TUjsmtpOVNP43OmgNEsv45Z9xnxVRDXl+V3yEEp/JwoYNHtpMsg==" saltValue="6CMnwKTDYWgbvZK+mpK0kw==" spinCount="100000" sheet="1" objects="1" scenarios="1"/>
  <mergeCells count="5">
    <mergeCell ref="A10:C10"/>
    <mergeCell ref="A8:C8"/>
    <mergeCell ref="A14:C14"/>
    <mergeCell ref="F8:J9"/>
    <mergeCell ref="F14:G14"/>
  </mergeCells>
  <phoneticPr fontId="7" type="noConversion"/>
  <conditionalFormatting sqref="F10:K10 F8 K8:K9">
    <cfRule type="colorScale" priority="1">
      <colorScale>
        <cfvo type="formula" val="$D$12&lt;113"/>
        <cfvo type="max"/>
        <color rgb="FFFF7128"/>
        <color rgb="FFFFEF9C"/>
      </colorScale>
    </cfRule>
  </conditionalFormatting>
  <dataValidations count="2">
    <dataValidation type="decimal" allowBlank="1" showInputMessage="1" showErrorMessage="1" sqref="D8">
      <formula1>0</formula1>
      <formula2>1000000</formula2>
    </dataValidation>
    <dataValidation type="whole" allowBlank="1" showInputMessage="1" showErrorMessage="1" sqref="D14">
      <formula1>2</formula1>
      <formula2>52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Threlkeld, Stuart</cp:lastModifiedBy>
  <dcterms:created xsi:type="dcterms:W3CDTF">2018-03-27T09:44:10Z</dcterms:created>
  <dcterms:modified xsi:type="dcterms:W3CDTF">2020-09-02T08:56:35Z</dcterms:modified>
</cp:coreProperties>
</file>