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Documents\SALCOST\"/>
    </mc:Choice>
  </mc:AlternateContent>
  <bookViews>
    <workbookView xWindow="240" yWindow="75" windowWidth="20115" windowHeight="7995"/>
  </bookViews>
  <sheets>
    <sheet name="16-17" sheetId="8" r:id="rId1"/>
    <sheet name="15-16" sheetId="6" state="hidden" r:id="rId2"/>
    <sheet name="14-15" sheetId="5" state="hidden" r:id="rId3"/>
    <sheet name="13-14" sheetId="4" state="hidden" r:id="rId4"/>
  </sheets>
  <calcPr calcId="152511"/>
</workbook>
</file>

<file path=xl/calcChain.xml><?xml version="1.0" encoding="utf-8"?>
<calcChain xmlns="http://schemas.openxmlformats.org/spreadsheetml/2006/main">
  <c r="B5" i="8" l="1"/>
  <c r="B6" i="8" s="1"/>
  <c r="E12" i="8" s="1"/>
  <c r="B12" i="8" l="1"/>
  <c r="C12" i="8"/>
  <c r="D12" i="8"/>
  <c r="D13" i="8" s="1"/>
  <c r="E13" i="8"/>
  <c r="E14" i="8" s="1"/>
  <c r="B15" i="8"/>
  <c r="E15" i="8"/>
  <c r="I25" i="6"/>
  <c r="E14" i="6"/>
  <c r="D14" i="6"/>
  <c r="C14" i="6"/>
  <c r="B14" i="6"/>
  <c r="E6" i="6"/>
  <c r="D6" i="6"/>
  <c r="C6" i="6"/>
  <c r="C7" i="6" s="1"/>
  <c r="B6" i="6"/>
  <c r="B6" i="4"/>
  <c r="E16" i="8" l="1"/>
  <c r="E17" i="8" s="1"/>
  <c r="C15" i="8"/>
  <c r="B13" i="8"/>
  <c r="B14" i="8" s="1"/>
  <c r="B16" i="8" s="1"/>
  <c r="B17" i="8" s="1"/>
  <c r="D15" i="8"/>
  <c r="D14" i="8"/>
  <c r="C13" i="8"/>
  <c r="C14" i="8" s="1"/>
  <c r="C16" i="8" s="1"/>
  <c r="C17" i="8" s="1"/>
  <c r="C15" i="6"/>
  <c r="C16" i="6"/>
  <c r="D7" i="6"/>
  <c r="D9" i="6" s="1"/>
  <c r="D10" i="6" s="1"/>
  <c r="D8" i="6"/>
  <c r="D15" i="6"/>
  <c r="D16" i="6"/>
  <c r="C8" i="6"/>
  <c r="C9" i="6" s="1"/>
  <c r="C10" i="6" s="1"/>
  <c r="E7" i="6"/>
  <c r="E8" i="6"/>
  <c r="E9" i="6" s="1"/>
  <c r="E10" i="6" s="1"/>
  <c r="E15" i="6"/>
  <c r="E16" i="6"/>
  <c r="B7" i="6"/>
  <c r="B8" i="6"/>
  <c r="B15" i="6"/>
  <c r="B16" i="6"/>
  <c r="I25" i="5"/>
  <c r="E14" i="5"/>
  <c r="D14" i="5"/>
  <c r="C14" i="5"/>
  <c r="B14" i="5"/>
  <c r="E6" i="5"/>
  <c r="D6" i="5"/>
  <c r="C6" i="5"/>
  <c r="B6" i="5"/>
  <c r="D16" i="8" l="1"/>
  <c r="D17" i="8" s="1"/>
  <c r="B17" i="6"/>
  <c r="B18" i="6" s="1"/>
  <c r="E17" i="6"/>
  <c r="E18" i="6" s="1"/>
  <c r="D17" i="6"/>
  <c r="D18" i="6" s="1"/>
  <c r="C17" i="6"/>
  <c r="C18" i="6" s="1"/>
  <c r="B9" i="6"/>
  <c r="B10" i="6" s="1"/>
  <c r="C7" i="5"/>
  <c r="E7" i="5"/>
  <c r="C8" i="5"/>
  <c r="E8" i="5"/>
  <c r="C15" i="5"/>
  <c r="E15" i="5"/>
  <c r="C16" i="5"/>
  <c r="E16" i="5"/>
  <c r="B7" i="5"/>
  <c r="D7" i="5"/>
  <c r="B8" i="5"/>
  <c r="D8" i="5"/>
  <c r="B15" i="5"/>
  <c r="D15" i="5"/>
  <c r="B16" i="5"/>
  <c r="D16" i="5"/>
  <c r="I25" i="4"/>
  <c r="E14" i="4"/>
  <c r="D14" i="4"/>
  <c r="C14" i="4"/>
  <c r="B14" i="4"/>
  <c r="E6" i="4"/>
  <c r="D6" i="4"/>
  <c r="C6" i="4"/>
  <c r="D17" i="5" l="1"/>
  <c r="D18" i="5" s="1"/>
  <c r="D9" i="5"/>
  <c r="D10" i="5" s="1"/>
  <c r="E17" i="5"/>
  <c r="E18" i="5" s="1"/>
  <c r="E9" i="5"/>
  <c r="E10" i="5" s="1"/>
  <c r="B17" i="5"/>
  <c r="B18" i="5" s="1"/>
  <c r="B9" i="5"/>
  <c r="B10" i="5" s="1"/>
  <c r="C17" i="5"/>
  <c r="C18" i="5" s="1"/>
  <c r="C9" i="5"/>
  <c r="C10" i="5" s="1"/>
  <c r="C7" i="4"/>
  <c r="E7" i="4"/>
  <c r="C8" i="4"/>
  <c r="E8" i="4"/>
  <c r="C15" i="4"/>
  <c r="E15" i="4"/>
  <c r="C16" i="4"/>
  <c r="E16" i="4"/>
  <c r="B7" i="4"/>
  <c r="D7" i="4"/>
  <c r="B8" i="4"/>
  <c r="D8" i="4"/>
  <c r="B15" i="4"/>
  <c r="D15" i="4"/>
  <c r="B16" i="4"/>
  <c r="D16" i="4"/>
  <c r="D17" i="4" l="1"/>
  <c r="D18" i="4" s="1"/>
  <c r="D9" i="4"/>
  <c r="D10" i="4" s="1"/>
  <c r="E17" i="4"/>
  <c r="E18" i="4" s="1"/>
  <c r="E9" i="4"/>
  <c r="E10" i="4" s="1"/>
  <c r="B17" i="4"/>
  <c r="B18" i="4" s="1"/>
  <c r="B9" i="4"/>
  <c r="B10" i="4" s="1"/>
  <c r="C17" i="4"/>
  <c r="C18" i="4" s="1"/>
  <c r="C9" i="4"/>
  <c r="C10" i="4" s="1"/>
</calcChain>
</file>

<file path=xl/sharedStrings.xml><?xml version="1.0" encoding="utf-8"?>
<sst xmlns="http://schemas.openxmlformats.org/spreadsheetml/2006/main" count="225" uniqueCount="59">
  <si>
    <t>Monthly Payment</t>
  </si>
  <si>
    <t>Payment</t>
  </si>
  <si>
    <t>Employer's NI</t>
  </si>
  <si>
    <t>Employer's Pension</t>
  </si>
  <si>
    <t>Rate</t>
  </si>
  <si>
    <t>Employers</t>
  </si>
  <si>
    <t>Monthly Threshold</t>
  </si>
  <si>
    <t>D Rate schemes</t>
  </si>
  <si>
    <t>A Rate schemes</t>
  </si>
  <si>
    <t>Employees</t>
  </si>
  <si>
    <t>Pension Scheme</t>
  </si>
  <si>
    <t>E'ee</t>
  </si>
  <si>
    <t>E'er</t>
  </si>
  <si>
    <t>USS</t>
  </si>
  <si>
    <t>USS CRB</t>
  </si>
  <si>
    <t>UPS DB</t>
  </si>
  <si>
    <t>NI Rate</t>
  </si>
  <si>
    <t>D</t>
  </si>
  <si>
    <t>A</t>
  </si>
  <si>
    <t>UPS Heritage 1%</t>
  </si>
  <si>
    <t>Default</t>
  </si>
  <si>
    <t>UPS Heritage 2%</t>
  </si>
  <si>
    <t>UPS Heritage 3%</t>
  </si>
  <si>
    <t>UPS Heritage 4%</t>
  </si>
  <si>
    <t>UPS Heritage 5%</t>
  </si>
  <si>
    <t>Default to 30/9/17</t>
  </si>
  <si>
    <t>Default to 30/9/18</t>
  </si>
  <si>
    <t>Default from 1/10/18</t>
  </si>
  <si>
    <t xml:space="preserve"> Default Salary Sacrifice Schemes</t>
  </si>
  <si>
    <t>Default Non-Salary Sacrifice Schemes</t>
  </si>
  <si>
    <t>Rebate</t>
  </si>
  <si>
    <t>Monthly Total</t>
  </si>
  <si>
    <t>Annual Total</t>
  </si>
  <si>
    <t>2013/14</t>
  </si>
  <si>
    <t>2014/15</t>
  </si>
  <si>
    <t>2015/16</t>
  </si>
  <si>
    <t>Individual</t>
  </si>
  <si>
    <t>University</t>
  </si>
  <si>
    <t>Employer</t>
  </si>
  <si>
    <t xml:space="preserve"> Default Pension Schemes (non salary-sacrifice)</t>
  </si>
  <si>
    <t>2016/17</t>
  </si>
  <si>
    <t>Holiday Pay</t>
  </si>
  <si>
    <t xml:space="preserve">Total Monthly Payment </t>
  </si>
  <si>
    <t>Sub-Total (= Total if not in pension)</t>
  </si>
  <si>
    <t>Monthly Total if in pension scheme</t>
  </si>
  <si>
    <t>Annual Total if in pension scheme</t>
  </si>
  <si>
    <t>Instructions</t>
  </si>
  <si>
    <t>Total Cost Results</t>
  </si>
  <si>
    <t>Please enter proposed monthly payment in green cell below. Monthly total cost results will automatically appear in row 14 (if not in pension scheme) and row 16 (if in pension scheme):</t>
  </si>
  <si>
    <t xml:space="preserve">USS </t>
  </si>
  <si>
    <t>Employer NI Rate</t>
  </si>
  <si>
    <t xml:space="preserve"> Rate</t>
  </si>
  <si>
    <t>Up to Threshold</t>
  </si>
  <si>
    <t>Above Threshold</t>
  </si>
  <si>
    <t>Pension and NI rates</t>
  </si>
  <si>
    <t xml:space="preserve">Default to 30/9/17 </t>
  </si>
  <si>
    <t>(if paid at equivalent of FA4 or below)</t>
  </si>
  <si>
    <t xml:space="preserve">Default </t>
  </si>
  <si>
    <t>(if paid at equivalent of FA5 or above)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</si>
</sst>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Red]\-&quot;£&quot;#,##0"/>
    <numFmt numFmtId="43" formatCode="_-* #,##0.00_-;\-* #,##0.00_-;_-* &quot;-&quot;??_-;_-@_-"/>
  </numFmts>
  <fonts count="5" x14ac:knownFonts="1">
    <font>
      <sz val="11"/>
      <color theme="1"/>
      <name val="Calibri"/>
      <family val="2"/>
      <scheme val="minor"/>
    </font>
    <font>
      <sz val="11"/>
      <color theme="1"/>
      <name val="Calibri"/>
      <family val="2"/>
      <scheme val="minor"/>
    </font>
    <font>
      <b/>
      <sz val="11"/>
      <color theme="1"/>
      <name val="Calibri"/>
      <family val="2"/>
      <scheme val="minor"/>
    </font>
    <font>
      <u/>
      <sz val="11"/>
      <color theme="1"/>
      <name val="Calibri"/>
      <family val="2"/>
      <scheme val="minor"/>
    </font>
    <font>
      <b/>
      <sz val="13"/>
      <color theme="3"/>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6" tint="0.79998168889431442"/>
        <bgColor indexed="64"/>
      </patternFill>
    </fill>
    <fill>
      <patternFill patternType="solid">
        <fgColor theme="6" tint="0.59999389629810485"/>
        <bgColor indexed="64"/>
      </patternFill>
    </fill>
  </fills>
  <borders count="7">
    <border>
      <left/>
      <right/>
      <top/>
      <bottom/>
      <diagonal/>
    </border>
    <border>
      <left/>
      <right/>
      <top style="thin">
        <color indexed="64"/>
      </top>
      <bottom style="medium">
        <color indexed="64"/>
      </bottom>
      <diagonal/>
    </border>
    <border>
      <left/>
      <right/>
      <top style="thin">
        <color indexed="64"/>
      </top>
      <bottom style="double">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top/>
      <bottom style="thick">
        <color theme="4" tint="0.499984740745262"/>
      </bottom>
      <diagonal/>
    </border>
  </borders>
  <cellStyleXfs count="3">
    <xf numFmtId="0" fontId="0" fillId="0" borderId="0"/>
    <xf numFmtId="43" fontId="1" fillId="0" borderId="0" applyFont="0" applyFill="0" applyBorder="0" applyAlignment="0" applyProtection="0"/>
    <xf numFmtId="0" fontId="4" fillId="0" borderId="6" applyNumberFormat="0" applyFill="0" applyAlignment="0" applyProtection="0"/>
  </cellStyleXfs>
  <cellXfs count="36">
    <xf numFmtId="0" fontId="0" fillId="0" borderId="0" xfId="0"/>
    <xf numFmtId="10" fontId="0" fillId="0" borderId="0" xfId="0" applyNumberFormat="1"/>
    <xf numFmtId="0" fontId="2" fillId="0" borderId="0" xfId="0" applyFont="1"/>
    <xf numFmtId="0" fontId="3" fillId="0" borderId="0" xfId="0" applyFont="1"/>
    <xf numFmtId="0" fontId="3" fillId="0" borderId="0" xfId="0" applyFont="1" applyBorder="1"/>
    <xf numFmtId="0" fontId="0" fillId="0" borderId="0" xfId="0" applyBorder="1"/>
    <xf numFmtId="0" fontId="0" fillId="0" borderId="0" xfId="0" applyAlignment="1">
      <alignment horizontal="center"/>
    </xf>
    <xf numFmtId="0" fontId="0" fillId="2" borderId="0" xfId="0" applyFill="1"/>
    <xf numFmtId="0" fontId="0" fillId="2" borderId="0" xfId="0" applyFill="1" applyAlignment="1">
      <alignment horizontal="center"/>
    </xf>
    <xf numFmtId="10" fontId="0" fillId="2" borderId="0" xfId="0" applyNumberFormat="1" applyFill="1"/>
    <xf numFmtId="0" fontId="2" fillId="0" borderId="0" xfId="0" applyFont="1" applyAlignment="1">
      <alignment horizontal="center"/>
    </xf>
    <xf numFmtId="0" fontId="3" fillId="0" borderId="0" xfId="0" applyFont="1" applyAlignment="1">
      <alignment horizontal="center"/>
    </xf>
    <xf numFmtId="2" fontId="0" fillId="0" borderId="0" xfId="0" applyNumberFormat="1"/>
    <xf numFmtId="43" fontId="0" fillId="0" borderId="0" xfId="1" applyFont="1"/>
    <xf numFmtId="2" fontId="0" fillId="0" borderId="1" xfId="0" applyNumberFormat="1" applyBorder="1"/>
    <xf numFmtId="43" fontId="0" fillId="0" borderId="1" xfId="1" applyFont="1" applyBorder="1"/>
    <xf numFmtId="2" fontId="0" fillId="0" borderId="0" xfId="1" applyNumberFormat="1" applyFont="1"/>
    <xf numFmtId="43" fontId="0" fillId="0" borderId="3" xfId="1" applyFont="1" applyBorder="1"/>
    <xf numFmtId="43" fontId="0" fillId="0" borderId="2" xfId="0" applyNumberFormat="1" applyBorder="1"/>
    <xf numFmtId="0" fontId="0" fillId="3" borderId="0" xfId="0" applyFill="1" applyProtection="1">
      <protection locked="0"/>
    </xf>
    <xf numFmtId="0" fontId="0" fillId="0" borderId="0" xfId="0" applyFont="1" applyAlignment="1">
      <alignment horizontal="center"/>
    </xf>
    <xf numFmtId="43" fontId="0" fillId="0" borderId="4" xfId="1" applyFont="1" applyFill="1" applyBorder="1" applyProtection="1">
      <protection locked="0"/>
    </xf>
    <xf numFmtId="43" fontId="0" fillId="4" borderId="0" xfId="1" applyFont="1" applyFill="1" applyProtection="1">
      <protection locked="0"/>
    </xf>
    <xf numFmtId="43" fontId="0" fillId="0" borderId="5" xfId="1" applyFont="1" applyBorder="1"/>
    <xf numFmtId="43" fontId="0" fillId="0" borderId="1" xfId="1" applyFont="1" applyFill="1" applyBorder="1"/>
    <xf numFmtId="43" fontId="0" fillId="0" borderId="2" xfId="0" applyNumberFormat="1" applyFill="1" applyBorder="1"/>
    <xf numFmtId="0" fontId="0" fillId="0" borderId="0" xfId="0" applyAlignment="1">
      <alignment horizontal="center" wrapText="1"/>
    </xf>
    <xf numFmtId="0" fontId="0" fillId="0" borderId="0" xfId="0" applyAlignment="1">
      <alignment horizontal="center" wrapText="1"/>
    </xf>
    <xf numFmtId="0" fontId="3" fillId="0" borderId="0" xfId="0" applyFont="1" applyAlignment="1">
      <alignment horizontal="center"/>
    </xf>
    <xf numFmtId="0" fontId="3" fillId="0" borderId="0" xfId="0" applyFont="1" applyBorder="1" applyAlignment="1">
      <alignment horizontal="center"/>
    </xf>
    <xf numFmtId="0" fontId="4" fillId="0" borderId="0" xfId="2" applyBorder="1"/>
    <xf numFmtId="0" fontId="0" fillId="0" borderId="0" xfId="0" applyFill="1" applyAlignment="1">
      <alignment horizontal="center"/>
    </xf>
    <xf numFmtId="6" fontId="0" fillId="0" borderId="0" xfId="0" applyNumberFormat="1"/>
    <xf numFmtId="6" fontId="0" fillId="0" borderId="0" xfId="0" applyNumberFormat="1" applyAlignment="1">
      <alignment horizontal="right"/>
    </xf>
    <xf numFmtId="0" fontId="0" fillId="0" borderId="0" xfId="0" applyFill="1"/>
    <xf numFmtId="10" fontId="0" fillId="0" borderId="0" xfId="0" applyNumberFormat="1" applyFill="1"/>
  </cellXfs>
  <cellStyles count="3">
    <cellStyle name="Comma" xfId="1" builtinId="3"/>
    <cellStyle name="Heading 2" xfId="2" builtinId="1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tabSelected="1" workbookViewId="0">
      <selection activeCell="D6" sqref="D6"/>
    </sheetView>
  </sheetViews>
  <sheetFormatPr defaultRowHeight="15" x14ac:dyDescent="0.25"/>
  <cols>
    <col min="1" max="1" width="43.85546875" bestFit="1" customWidth="1"/>
    <col min="2" max="2" width="15.7109375" customWidth="1"/>
    <col min="3" max="3" width="18.85546875" customWidth="1"/>
    <col min="4" max="4" width="15.7109375" customWidth="1"/>
    <col min="5" max="5" width="19.7109375" customWidth="1"/>
    <col min="6" max="6" width="13.42578125" customWidth="1"/>
    <col min="7" max="7" width="18" bestFit="1" customWidth="1"/>
  </cols>
  <sheetData>
    <row r="1" spans="1:5" ht="17.25" x14ac:dyDescent="0.3">
      <c r="A1" s="30" t="s">
        <v>46</v>
      </c>
    </row>
    <row r="2" spans="1:5" ht="31.5" customHeight="1" x14ac:dyDescent="0.25">
      <c r="A2" s="26" t="s">
        <v>48</v>
      </c>
      <c r="B2" s="26"/>
      <c r="C2" s="26"/>
      <c r="D2" s="26"/>
      <c r="E2" s="26"/>
    </row>
    <row r="3" spans="1:5" ht="31.5" customHeight="1" x14ac:dyDescent="0.25">
      <c r="A3" s="27"/>
      <c r="B3" s="27"/>
      <c r="C3" s="27"/>
      <c r="D3" s="27"/>
      <c r="E3" s="27"/>
    </row>
    <row r="4" spans="1:5" x14ac:dyDescent="0.25">
      <c r="A4" t="s">
        <v>0</v>
      </c>
      <c r="B4" s="22">
        <v>1000</v>
      </c>
    </row>
    <row r="5" spans="1:5" x14ac:dyDescent="0.25">
      <c r="A5" t="s">
        <v>41</v>
      </c>
      <c r="B5" s="13">
        <f>B4*0.1207</f>
        <v>120.7</v>
      </c>
    </row>
    <row r="6" spans="1:5" x14ac:dyDescent="0.25">
      <c r="A6" t="s">
        <v>42</v>
      </c>
      <c r="B6" s="21">
        <f>SUM(B4:B5)</f>
        <v>1120.7</v>
      </c>
    </row>
    <row r="8" spans="1:5" ht="17.25" x14ac:dyDescent="0.3">
      <c r="A8" s="30" t="s">
        <v>47</v>
      </c>
      <c r="B8" s="6"/>
      <c r="C8" s="6"/>
      <c r="D8" s="6"/>
    </row>
    <row r="10" spans="1:5" x14ac:dyDescent="0.25">
      <c r="B10" s="29" t="s">
        <v>39</v>
      </c>
      <c r="C10" s="29"/>
      <c r="D10" s="29"/>
      <c r="E10" s="29"/>
    </row>
    <row r="11" spans="1:5" x14ac:dyDescent="0.25">
      <c r="B11" s="10" t="s">
        <v>49</v>
      </c>
      <c r="C11" s="10" t="s">
        <v>19</v>
      </c>
      <c r="D11" s="10" t="s">
        <v>21</v>
      </c>
      <c r="E11" s="10" t="s">
        <v>22</v>
      </c>
    </row>
    <row r="12" spans="1:5" x14ac:dyDescent="0.25">
      <c r="A12" t="s">
        <v>1</v>
      </c>
      <c r="B12" s="13">
        <f>B6</f>
        <v>1120.7</v>
      </c>
      <c r="C12" s="13">
        <f>B6</f>
        <v>1120.7</v>
      </c>
      <c r="D12" s="13">
        <f>B6</f>
        <v>1120.7</v>
      </c>
      <c r="E12" s="13">
        <f>B6</f>
        <v>1120.7</v>
      </c>
    </row>
    <row r="13" spans="1:5" x14ac:dyDescent="0.25">
      <c r="A13" t="s">
        <v>2</v>
      </c>
      <c r="B13" s="23">
        <f>IF(B12&lt;$C$23,0,(B12-$C$23)*$B$24)</f>
        <v>61.368600000000015</v>
      </c>
      <c r="C13" s="23">
        <f>IF(C12&lt;$C$23,0,(C12-$C$23)*$B$24)</f>
        <v>61.368600000000015</v>
      </c>
      <c r="D13" s="23">
        <f t="shared" ref="D13:E13" si="0">IF(D12&lt;$C$23,0,(D12-$C$23)*$B$24)</f>
        <v>61.368600000000015</v>
      </c>
      <c r="E13" s="23">
        <f t="shared" si="0"/>
        <v>61.368600000000015</v>
      </c>
    </row>
    <row r="14" spans="1:5" x14ac:dyDescent="0.25">
      <c r="A14" t="s">
        <v>43</v>
      </c>
      <c r="B14" s="13">
        <f>SUM(B12:B13)</f>
        <v>1182.0686000000001</v>
      </c>
      <c r="C14" s="13">
        <f t="shared" ref="C14:E14" si="1">SUM(C12:C13)</f>
        <v>1182.0686000000001</v>
      </c>
      <c r="D14" s="13">
        <f t="shared" si="1"/>
        <v>1182.0686000000001</v>
      </c>
      <c r="E14" s="13">
        <f t="shared" si="1"/>
        <v>1182.0686000000001</v>
      </c>
    </row>
    <row r="15" spans="1:5" x14ac:dyDescent="0.25">
      <c r="A15" t="s">
        <v>3</v>
      </c>
      <c r="B15" s="13">
        <f>B12*C27</f>
        <v>201.726</v>
      </c>
      <c r="C15" s="13">
        <f>C12*C28</f>
        <v>50.4315</v>
      </c>
      <c r="D15" s="13">
        <f>D12*C29</f>
        <v>72.845500000000001</v>
      </c>
      <c r="E15" s="13">
        <f>E12*C30</f>
        <v>95.259500000000017</v>
      </c>
    </row>
    <row r="16" spans="1:5" ht="15.75" thickBot="1" x14ac:dyDescent="0.3">
      <c r="A16" t="s">
        <v>44</v>
      </c>
      <c r="B16" s="24">
        <f>SUM(B14:B15)</f>
        <v>1383.7946000000002</v>
      </c>
      <c r="C16" s="24">
        <f t="shared" ref="C16:E16" si="2">SUM(C14:C15)</f>
        <v>1232.5001</v>
      </c>
      <c r="D16" s="24">
        <f t="shared" si="2"/>
        <v>1254.9141</v>
      </c>
      <c r="E16" s="24">
        <f t="shared" si="2"/>
        <v>1277.3281000000002</v>
      </c>
    </row>
    <row r="17" spans="1:7" ht="15.75" thickBot="1" x14ac:dyDescent="0.3">
      <c r="A17" t="s">
        <v>45</v>
      </c>
      <c r="B17" s="25">
        <f>B16*12</f>
        <v>16605.535200000002</v>
      </c>
      <c r="C17" s="25">
        <f t="shared" ref="C17:E17" si="3">C16*12</f>
        <v>14790.001199999999</v>
      </c>
      <c r="D17" s="25">
        <f t="shared" si="3"/>
        <v>15058.9692</v>
      </c>
      <c r="E17" s="25">
        <f t="shared" si="3"/>
        <v>15327.937200000002</v>
      </c>
    </row>
    <row r="18" spans="1:7" ht="15.75" thickTop="1" x14ac:dyDescent="0.25"/>
    <row r="20" spans="1:7" ht="17.25" x14ac:dyDescent="0.3">
      <c r="A20" s="30" t="s">
        <v>54</v>
      </c>
    </row>
    <row r="21" spans="1:7" x14ac:dyDescent="0.25">
      <c r="A21" s="2" t="s">
        <v>50</v>
      </c>
      <c r="B21" s="28" t="s">
        <v>40</v>
      </c>
      <c r="C21" s="28"/>
    </row>
    <row r="22" spans="1:7" x14ac:dyDescent="0.25">
      <c r="B22" s="10" t="s">
        <v>51</v>
      </c>
      <c r="C22" s="2" t="s">
        <v>6</v>
      </c>
      <c r="F22" s="4"/>
      <c r="G22" s="4"/>
    </row>
    <row r="23" spans="1:7" x14ac:dyDescent="0.25">
      <c r="A23" s="20" t="s">
        <v>52</v>
      </c>
      <c r="B23">
        <v>0</v>
      </c>
      <c r="C23" s="32">
        <v>676</v>
      </c>
      <c r="F23" s="1"/>
    </row>
    <row r="24" spans="1:7" x14ac:dyDescent="0.25">
      <c r="A24" s="6" t="s">
        <v>53</v>
      </c>
      <c r="B24" s="1">
        <v>0.13800000000000001</v>
      </c>
      <c r="C24" s="33"/>
      <c r="F24" s="1"/>
    </row>
    <row r="25" spans="1:7" x14ac:dyDescent="0.25">
      <c r="F25" s="1"/>
    </row>
    <row r="26" spans="1:7" x14ac:dyDescent="0.25">
      <c r="A26" s="2" t="s">
        <v>10</v>
      </c>
      <c r="B26" s="11" t="s">
        <v>36</v>
      </c>
      <c r="C26" s="11" t="s">
        <v>37</v>
      </c>
      <c r="D26" s="11"/>
    </row>
    <row r="27" spans="1:7" x14ac:dyDescent="0.25">
      <c r="A27" s="34" t="s">
        <v>49</v>
      </c>
      <c r="B27" s="35">
        <v>0.08</v>
      </c>
      <c r="C27" s="35">
        <v>0.18</v>
      </c>
      <c r="D27" s="31"/>
      <c r="E27" t="s">
        <v>57</v>
      </c>
      <c r="F27" t="s">
        <v>58</v>
      </c>
    </row>
    <row r="28" spans="1:7" x14ac:dyDescent="0.25">
      <c r="A28" s="34" t="s">
        <v>19</v>
      </c>
      <c r="B28" s="35">
        <v>0.01</v>
      </c>
      <c r="C28" s="35">
        <v>4.4999999999999998E-2</v>
      </c>
      <c r="D28" s="31"/>
      <c r="E28" t="s">
        <v>55</v>
      </c>
      <c r="F28" t="s">
        <v>56</v>
      </c>
    </row>
    <row r="29" spans="1:7" x14ac:dyDescent="0.25">
      <c r="A29" s="34" t="s">
        <v>21</v>
      </c>
      <c r="B29" s="35">
        <v>0.02</v>
      </c>
      <c r="C29" s="35">
        <v>6.5000000000000002E-2</v>
      </c>
      <c r="D29" s="31"/>
      <c r="E29" t="s">
        <v>26</v>
      </c>
      <c r="F29" t="s">
        <v>56</v>
      </c>
    </row>
    <row r="30" spans="1:7" x14ac:dyDescent="0.25">
      <c r="A30" s="34" t="s">
        <v>22</v>
      </c>
      <c r="B30" s="35">
        <v>0.03</v>
      </c>
      <c r="C30" s="35">
        <v>8.5000000000000006E-2</v>
      </c>
      <c r="D30" s="31"/>
      <c r="E30" t="s">
        <v>27</v>
      </c>
      <c r="F30" t="s">
        <v>56</v>
      </c>
    </row>
  </sheetData>
  <sheetProtection algorithmName="SHA-512" hashValue="SmjHEqQtFcO3b2pybvPMxh7FMC05geDa5oM9ywNgdpfU14r5/qgj82oODeg2DlUL/NBXnq8Mf6y8OHUrAANEmw==" saltValue="ud3iuZtKFTOcCB22M5ueHw==" spinCount="100000" sheet="1" objects="1" scenarios="1"/>
  <mergeCells count="3">
    <mergeCell ref="A2:E2"/>
    <mergeCell ref="B10:E10"/>
    <mergeCell ref="B21:C2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workbookViewId="0">
      <selection activeCell="G6" sqref="G6"/>
    </sheetView>
  </sheetViews>
  <sheetFormatPr defaultRowHeight="15" x14ac:dyDescent="0.25"/>
  <cols>
    <col min="1" max="1" width="18.5703125" bestFit="1" customWidth="1"/>
    <col min="2" max="2" width="10.5703125" bestFit="1" customWidth="1"/>
    <col min="3" max="3" width="18" bestFit="1" customWidth="1"/>
    <col min="4" max="4" width="15.7109375" bestFit="1" customWidth="1"/>
    <col min="5" max="5" width="15.140625" customWidth="1"/>
    <col min="7" max="7" width="18" bestFit="1" customWidth="1"/>
  </cols>
  <sheetData>
    <row r="1" spans="1:5" x14ac:dyDescent="0.25">
      <c r="A1" t="s">
        <v>0</v>
      </c>
      <c r="B1" s="19">
        <v>1000</v>
      </c>
    </row>
    <row r="3" spans="1:5" x14ac:dyDescent="0.25">
      <c r="A3" s="3" t="s">
        <v>28</v>
      </c>
    </row>
    <row r="5" spans="1:5" x14ac:dyDescent="0.25">
      <c r="B5" s="10" t="s">
        <v>14</v>
      </c>
      <c r="C5" s="10" t="s">
        <v>19</v>
      </c>
      <c r="D5" s="10" t="s">
        <v>21</v>
      </c>
      <c r="E5" s="10" t="s">
        <v>22</v>
      </c>
    </row>
    <row r="6" spans="1:5" x14ac:dyDescent="0.25">
      <c r="A6" t="s">
        <v>1</v>
      </c>
      <c r="B6" s="12">
        <f>B1</f>
        <v>1000</v>
      </c>
      <c r="C6" s="12">
        <f>B1</f>
        <v>1000</v>
      </c>
      <c r="D6" s="13">
        <f>B1</f>
        <v>1000</v>
      </c>
      <c r="E6" s="13">
        <f>B1</f>
        <v>1000</v>
      </c>
    </row>
    <row r="7" spans="1:5" x14ac:dyDescent="0.25">
      <c r="A7" t="s">
        <v>2</v>
      </c>
      <c r="B7" s="12">
        <f>IF(B6-(B6*B34)&gt;$C$24,((B6-(B6*B34)-$C$24)*$B$25+($C$24-$C$23)*$B$24-$I$25),IF(B6-(B6*B34)&lt;$C$23,0,((B6-(B6*B34)-$C$23)*$B$24-$I$25)))</f>
        <v>20.475999999999999</v>
      </c>
      <c r="C7" s="16">
        <f>IF(C6-(C6*$B$36)&lt;$C$29,0,(C6-(C6*$B$36)-$C$29)*$B$30)</f>
        <v>43.332000000000001</v>
      </c>
      <c r="D7" s="16">
        <f>IF(D6-(D6*$B$37)&lt;$C$29,0,(D6-(D6*$B$37)-$C$29)*$B$30)</f>
        <v>41.952000000000005</v>
      </c>
      <c r="E7" s="16">
        <f>IF(E6-(E6*$B$38)&lt;$C$29,0,(E6-(E6*$B$38)-$C$29)*$B$30)</f>
        <v>40.572000000000003</v>
      </c>
    </row>
    <row r="8" spans="1:5" x14ac:dyDescent="0.25">
      <c r="A8" t="s">
        <v>3</v>
      </c>
      <c r="B8" s="12">
        <f>B6*C34</f>
        <v>160</v>
      </c>
      <c r="C8" s="12">
        <f>C6*C36</f>
        <v>45</v>
      </c>
      <c r="D8" s="12">
        <f>D6*C37</f>
        <v>65</v>
      </c>
      <c r="E8" s="12">
        <f>E6*C38</f>
        <v>85</v>
      </c>
    </row>
    <row r="9" spans="1:5" x14ac:dyDescent="0.25">
      <c r="A9" t="s">
        <v>31</v>
      </c>
      <c r="B9" s="17">
        <f>SUM(B6:B8)</f>
        <v>1180.4760000000001</v>
      </c>
      <c r="C9" s="17">
        <f t="shared" ref="C9:E9" si="0">SUM(C6:C8)</f>
        <v>1088.3320000000001</v>
      </c>
      <c r="D9" s="17">
        <f t="shared" si="0"/>
        <v>1106.952</v>
      </c>
      <c r="E9" s="17">
        <f t="shared" si="0"/>
        <v>1125.5720000000001</v>
      </c>
    </row>
    <row r="10" spans="1:5" ht="15.75" thickBot="1" x14ac:dyDescent="0.3">
      <c r="A10" t="s">
        <v>32</v>
      </c>
      <c r="B10" s="18">
        <f>B9*12</f>
        <v>14165.712000000001</v>
      </c>
      <c r="C10" s="18">
        <f t="shared" ref="C10:E10" si="1">C9*12</f>
        <v>13059.984</v>
      </c>
      <c r="D10" s="18">
        <f t="shared" si="1"/>
        <v>13283.423999999999</v>
      </c>
      <c r="E10" s="18">
        <f t="shared" si="1"/>
        <v>13506.864000000001</v>
      </c>
    </row>
    <row r="11" spans="1:5" ht="15.75" thickTop="1" x14ac:dyDescent="0.25"/>
    <row r="12" spans="1:5" x14ac:dyDescent="0.25">
      <c r="A12" s="3" t="s">
        <v>29</v>
      </c>
    </row>
    <row r="13" spans="1:5" x14ac:dyDescent="0.25">
      <c r="B13" s="10" t="s">
        <v>14</v>
      </c>
      <c r="C13" s="10" t="s">
        <v>19</v>
      </c>
      <c r="D13" s="10" t="s">
        <v>21</v>
      </c>
      <c r="E13" s="10" t="s">
        <v>22</v>
      </c>
    </row>
    <row r="14" spans="1:5" x14ac:dyDescent="0.25">
      <c r="A14" t="s">
        <v>1</v>
      </c>
      <c r="B14" s="13">
        <f>B1</f>
        <v>1000</v>
      </c>
      <c r="C14" s="13">
        <f>B1</f>
        <v>1000</v>
      </c>
      <c r="D14" s="13">
        <f>B1</f>
        <v>1000</v>
      </c>
      <c r="E14" s="13">
        <f>B1</f>
        <v>1000</v>
      </c>
    </row>
    <row r="15" spans="1:5" x14ac:dyDescent="0.25">
      <c r="A15" t="s">
        <v>2</v>
      </c>
      <c r="B15" s="13">
        <f>IF(B14&gt;$C$24,((B14-$C$24)*$B$25+($C$24-$C$23)*$B$24-$I$25),IF(B14&lt;$C$23,0,((B14-$C$23)*$B$24-$I$25)))</f>
        <v>27.235999999999997</v>
      </c>
      <c r="C15" s="13">
        <f>IF(C14&lt;$C$29,0,(C14-$C$29)*$B$30)</f>
        <v>44.712000000000003</v>
      </c>
      <c r="D15" s="13">
        <f t="shared" ref="D15:E15" si="2">IF(D14&lt;$C$29,0,(D14-$C$29)*$B$30)</f>
        <v>44.712000000000003</v>
      </c>
      <c r="E15" s="13">
        <f t="shared" si="2"/>
        <v>44.712000000000003</v>
      </c>
    </row>
    <row r="16" spans="1:5" x14ac:dyDescent="0.25">
      <c r="A16" t="s">
        <v>3</v>
      </c>
      <c r="B16" s="13">
        <f>B14*C34</f>
        <v>160</v>
      </c>
      <c r="C16" s="13">
        <f>C14*C36</f>
        <v>45</v>
      </c>
      <c r="D16" s="13">
        <f>D14*C37</f>
        <v>65</v>
      </c>
      <c r="E16" s="13">
        <f>E14*C38</f>
        <v>85</v>
      </c>
    </row>
    <row r="17" spans="1:10" ht="15.75" thickBot="1" x14ac:dyDescent="0.3">
      <c r="A17" t="s">
        <v>31</v>
      </c>
      <c r="B17" s="17">
        <f>SUM(B14:B16)</f>
        <v>1187.2360000000001</v>
      </c>
      <c r="C17" s="15">
        <f t="shared" ref="C17:E17" si="3">SUM(C14:C16)</f>
        <v>1089.712</v>
      </c>
      <c r="D17" s="15">
        <f t="shared" si="3"/>
        <v>1109.712</v>
      </c>
      <c r="E17" s="15">
        <f t="shared" si="3"/>
        <v>1129.712</v>
      </c>
    </row>
    <row r="18" spans="1:10" ht="15.75" thickBot="1" x14ac:dyDescent="0.3">
      <c r="A18" t="s">
        <v>32</v>
      </c>
      <c r="B18" s="18">
        <f>B17*12</f>
        <v>14246.832000000002</v>
      </c>
      <c r="C18" s="18">
        <f t="shared" ref="C18:E18" si="4">C17*12</f>
        <v>13076.544</v>
      </c>
      <c r="D18" s="18">
        <f t="shared" si="4"/>
        <v>13316.544</v>
      </c>
      <c r="E18" s="18">
        <f t="shared" si="4"/>
        <v>13556.544</v>
      </c>
    </row>
    <row r="19" spans="1:10" ht="15.75" thickTop="1" x14ac:dyDescent="0.25"/>
    <row r="21" spans="1:10" x14ac:dyDescent="0.25">
      <c r="A21" s="2" t="s">
        <v>7</v>
      </c>
    </row>
    <row r="22" spans="1:10" x14ac:dyDescent="0.25">
      <c r="A22" s="3" t="s">
        <v>35</v>
      </c>
      <c r="B22" s="3" t="s">
        <v>4</v>
      </c>
      <c r="C22" s="3" t="s">
        <v>6</v>
      </c>
      <c r="F22" s="4" t="s">
        <v>4</v>
      </c>
      <c r="G22" s="4" t="s">
        <v>6</v>
      </c>
      <c r="H22" s="5"/>
      <c r="I22" s="3" t="s">
        <v>30</v>
      </c>
    </row>
    <row r="23" spans="1:10" x14ac:dyDescent="0.25">
      <c r="A23" s="20" t="s">
        <v>38</v>
      </c>
      <c r="B23">
        <v>0</v>
      </c>
      <c r="C23">
        <v>676</v>
      </c>
      <c r="E23" t="s">
        <v>36</v>
      </c>
      <c r="F23" s="1">
        <v>0</v>
      </c>
      <c r="G23">
        <v>672</v>
      </c>
      <c r="I23">
        <v>486</v>
      </c>
      <c r="J23" s="1">
        <v>3.4000000000000002E-2</v>
      </c>
    </row>
    <row r="24" spans="1:10" x14ac:dyDescent="0.25">
      <c r="B24" s="1">
        <v>0.104</v>
      </c>
      <c r="C24">
        <v>3337</v>
      </c>
      <c r="F24" s="1">
        <v>0.106</v>
      </c>
      <c r="G24">
        <v>3337</v>
      </c>
      <c r="I24">
        <v>676</v>
      </c>
    </row>
    <row r="25" spans="1:10" ht="15.75" thickBot="1" x14ac:dyDescent="0.3">
      <c r="B25" s="1">
        <v>0.13800000000000001</v>
      </c>
      <c r="F25" s="1">
        <v>0.12</v>
      </c>
      <c r="G25">
        <v>3532</v>
      </c>
      <c r="I25" s="14">
        <f>(I24-I23)*J23</f>
        <v>6.4600000000000009</v>
      </c>
    </row>
    <row r="26" spans="1:10" x14ac:dyDescent="0.25">
      <c r="F26" s="1">
        <v>0.02</v>
      </c>
    </row>
    <row r="27" spans="1:10" x14ac:dyDescent="0.25">
      <c r="A27" s="2" t="s">
        <v>8</v>
      </c>
    </row>
    <row r="28" spans="1:10" x14ac:dyDescent="0.25">
      <c r="A28" s="3" t="s">
        <v>35</v>
      </c>
      <c r="B28" s="3" t="s">
        <v>4</v>
      </c>
      <c r="C28" s="3" t="s">
        <v>6</v>
      </c>
      <c r="F28" s="4" t="s">
        <v>4</v>
      </c>
      <c r="G28" s="4" t="s">
        <v>6</v>
      </c>
    </row>
    <row r="29" spans="1:10" x14ac:dyDescent="0.25">
      <c r="A29" s="20" t="s">
        <v>38</v>
      </c>
      <c r="B29">
        <v>0</v>
      </c>
      <c r="C29">
        <v>676</v>
      </c>
      <c r="E29" t="s">
        <v>36</v>
      </c>
      <c r="F29" s="1">
        <v>0</v>
      </c>
      <c r="G29">
        <v>672</v>
      </c>
    </row>
    <row r="30" spans="1:10" x14ac:dyDescent="0.25">
      <c r="B30" s="1">
        <v>0.13800000000000001</v>
      </c>
      <c r="F30" s="1">
        <v>0.12</v>
      </c>
      <c r="G30">
        <v>3532</v>
      </c>
    </row>
    <row r="31" spans="1:10" x14ac:dyDescent="0.25">
      <c r="F31" s="1">
        <v>0.02</v>
      </c>
    </row>
    <row r="32" spans="1:10" x14ac:dyDescent="0.25">
      <c r="A32" s="2" t="s">
        <v>10</v>
      </c>
      <c r="B32" s="11" t="s">
        <v>36</v>
      </c>
      <c r="C32" s="11" t="s">
        <v>37</v>
      </c>
      <c r="D32" s="11" t="s">
        <v>16</v>
      </c>
    </row>
    <row r="33" spans="1:5" x14ac:dyDescent="0.25">
      <c r="A33" t="s">
        <v>13</v>
      </c>
      <c r="B33" s="1">
        <v>7.4999999999999997E-2</v>
      </c>
      <c r="C33" s="1">
        <v>0.16</v>
      </c>
      <c r="D33" s="6" t="s">
        <v>17</v>
      </c>
    </row>
    <row r="34" spans="1:5" x14ac:dyDescent="0.25">
      <c r="A34" s="7" t="s">
        <v>14</v>
      </c>
      <c r="B34" s="9">
        <v>6.5000000000000002E-2</v>
      </c>
      <c r="C34" s="9">
        <v>0.16</v>
      </c>
      <c r="D34" s="8" t="s">
        <v>17</v>
      </c>
      <c r="E34" t="s">
        <v>20</v>
      </c>
    </row>
    <row r="35" spans="1:5" x14ac:dyDescent="0.25">
      <c r="A35" t="s">
        <v>15</v>
      </c>
      <c r="B35" s="1">
        <v>5.5E-2</v>
      </c>
      <c r="C35" s="1">
        <v>0.23499999999999999</v>
      </c>
      <c r="D35" s="6" t="s">
        <v>18</v>
      </c>
    </row>
    <row r="36" spans="1:5" x14ac:dyDescent="0.25">
      <c r="A36" s="7" t="s">
        <v>19</v>
      </c>
      <c r="B36" s="9">
        <v>0.01</v>
      </c>
      <c r="C36" s="9">
        <v>4.4999999999999998E-2</v>
      </c>
      <c r="D36" s="8" t="s">
        <v>18</v>
      </c>
      <c r="E36" t="s">
        <v>25</v>
      </c>
    </row>
    <row r="37" spans="1:5" x14ac:dyDescent="0.25">
      <c r="A37" s="7" t="s">
        <v>21</v>
      </c>
      <c r="B37" s="9">
        <v>0.02</v>
      </c>
      <c r="C37" s="9">
        <v>6.5000000000000002E-2</v>
      </c>
      <c r="D37" s="8" t="s">
        <v>18</v>
      </c>
      <c r="E37" t="s">
        <v>26</v>
      </c>
    </row>
    <row r="38" spans="1:5" x14ac:dyDescent="0.25">
      <c r="A38" s="7" t="s">
        <v>22</v>
      </c>
      <c r="B38" s="9">
        <v>0.03</v>
      </c>
      <c r="C38" s="9">
        <v>8.5000000000000006E-2</v>
      </c>
      <c r="D38" s="8" t="s">
        <v>18</v>
      </c>
      <c r="E38" t="s">
        <v>27</v>
      </c>
    </row>
    <row r="39" spans="1:5" x14ac:dyDescent="0.25">
      <c r="A39" t="s">
        <v>23</v>
      </c>
      <c r="B39" s="1">
        <v>0.04</v>
      </c>
      <c r="C39" s="1">
        <v>0.105</v>
      </c>
      <c r="D39" s="6" t="s">
        <v>18</v>
      </c>
    </row>
    <row r="40" spans="1:5" x14ac:dyDescent="0.25">
      <c r="A40" t="s">
        <v>24</v>
      </c>
      <c r="B40" s="1">
        <v>0.05</v>
      </c>
      <c r="C40" s="1">
        <v>0.125</v>
      </c>
      <c r="D40" s="6" t="s">
        <v>18</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workbookViewId="0">
      <selection activeCell="B1" sqref="B1"/>
    </sheetView>
  </sheetViews>
  <sheetFormatPr defaultRowHeight="15" x14ac:dyDescent="0.25"/>
  <cols>
    <col min="1" max="1" width="18.5703125" bestFit="1" customWidth="1"/>
    <col min="2" max="2" width="10.5703125" bestFit="1" customWidth="1"/>
    <col min="3" max="3" width="18" bestFit="1" customWidth="1"/>
    <col min="4" max="4" width="15.7109375" bestFit="1" customWidth="1"/>
    <col min="5" max="5" width="15.140625" customWidth="1"/>
    <col min="7" max="7" width="18" bestFit="1" customWidth="1"/>
  </cols>
  <sheetData>
    <row r="1" spans="1:5" x14ac:dyDescent="0.25">
      <c r="A1" t="s">
        <v>0</v>
      </c>
      <c r="B1" s="19">
        <v>1000</v>
      </c>
    </row>
    <row r="3" spans="1:5" x14ac:dyDescent="0.25">
      <c r="A3" s="3" t="s">
        <v>28</v>
      </c>
    </row>
    <row r="5" spans="1:5" x14ac:dyDescent="0.25">
      <c r="B5" s="10" t="s">
        <v>14</v>
      </c>
      <c r="C5" s="10" t="s">
        <v>19</v>
      </c>
      <c r="D5" s="10" t="s">
        <v>21</v>
      </c>
      <c r="E5" s="10" t="s">
        <v>22</v>
      </c>
    </row>
    <row r="6" spans="1:5" x14ac:dyDescent="0.25">
      <c r="A6" t="s">
        <v>1</v>
      </c>
      <c r="B6" s="12">
        <f>B1</f>
        <v>1000</v>
      </c>
      <c r="C6" s="12">
        <f>B1</f>
        <v>1000</v>
      </c>
      <c r="D6" s="13">
        <f>B1</f>
        <v>1000</v>
      </c>
      <c r="E6" s="13">
        <f>B1</f>
        <v>1000</v>
      </c>
    </row>
    <row r="7" spans="1:5" x14ac:dyDescent="0.25">
      <c r="A7" t="s">
        <v>2</v>
      </c>
      <c r="B7" s="12">
        <f>IF(B6-(B6*B34)&gt;$C$24,((B6-(B6*B34)-$C$24)*$B$25+($C$24-$C$23)*$B$24-$I$25),IF(B6-(B6*B34)&lt;$C$23,0,((B6-(B6*B34)-$C$23)*$B$24-$I$25)))</f>
        <v>22.1</v>
      </c>
      <c r="C7" s="16">
        <f>IF(C6-(C6*$B$36)&lt;$C$29,0,(C6-(C6*$B$36)-$C$29)*$B$30)</f>
        <v>45.126000000000005</v>
      </c>
      <c r="D7" s="16">
        <f>IF(D6-(D6*$B$37)&lt;$C$29,0,(D6-(D6*$B$37)-$C$29)*$B$30)</f>
        <v>43.746000000000002</v>
      </c>
      <c r="E7" s="16">
        <f>IF(E6-(E6*$B$38)&lt;$C$29,0,(E6-(E6*$B$38)-$C$29)*$B$30)</f>
        <v>42.366000000000007</v>
      </c>
    </row>
    <row r="8" spans="1:5" x14ac:dyDescent="0.25">
      <c r="A8" t="s">
        <v>3</v>
      </c>
      <c r="B8" s="12">
        <f>B6*C34</f>
        <v>160</v>
      </c>
      <c r="C8" s="12">
        <f>C6*C36</f>
        <v>45</v>
      </c>
      <c r="D8" s="12">
        <f>D6*C37</f>
        <v>65</v>
      </c>
      <c r="E8" s="12">
        <f>E6*C38</f>
        <v>85</v>
      </c>
    </row>
    <row r="9" spans="1:5" x14ac:dyDescent="0.25">
      <c r="A9" t="s">
        <v>31</v>
      </c>
      <c r="B9" s="17">
        <f>SUM(B6:B8)</f>
        <v>1182.0999999999999</v>
      </c>
      <c r="C9" s="17">
        <f t="shared" ref="C9:E9" si="0">SUM(C6:C8)</f>
        <v>1090.126</v>
      </c>
      <c r="D9" s="17">
        <f t="shared" si="0"/>
        <v>1108.7460000000001</v>
      </c>
      <c r="E9" s="17">
        <f t="shared" si="0"/>
        <v>1127.366</v>
      </c>
    </row>
    <row r="10" spans="1:5" ht="15.75" thickBot="1" x14ac:dyDescent="0.3">
      <c r="A10" t="s">
        <v>32</v>
      </c>
      <c r="B10" s="18">
        <f>B9*12</f>
        <v>14185.199999999999</v>
      </c>
      <c r="C10" s="18">
        <f t="shared" ref="C10:E10" si="1">C9*12</f>
        <v>13081.511999999999</v>
      </c>
      <c r="D10" s="18">
        <f t="shared" si="1"/>
        <v>13304.952000000001</v>
      </c>
      <c r="E10" s="18">
        <f t="shared" si="1"/>
        <v>13528.392</v>
      </c>
    </row>
    <row r="11" spans="1:5" ht="15.75" thickTop="1" x14ac:dyDescent="0.25"/>
    <row r="12" spans="1:5" x14ac:dyDescent="0.25">
      <c r="A12" s="3" t="s">
        <v>29</v>
      </c>
    </row>
    <row r="13" spans="1:5" x14ac:dyDescent="0.25">
      <c r="B13" s="10" t="s">
        <v>14</v>
      </c>
      <c r="C13" s="10" t="s">
        <v>19</v>
      </c>
      <c r="D13" s="10" t="s">
        <v>21</v>
      </c>
      <c r="E13" s="10" t="s">
        <v>22</v>
      </c>
    </row>
    <row r="14" spans="1:5" x14ac:dyDescent="0.25">
      <c r="A14" t="s">
        <v>1</v>
      </c>
      <c r="B14" s="13">
        <f>B1</f>
        <v>1000</v>
      </c>
      <c r="C14" s="13">
        <f>B1</f>
        <v>1000</v>
      </c>
      <c r="D14" s="13">
        <f>B1</f>
        <v>1000</v>
      </c>
      <c r="E14" s="13">
        <f>B1</f>
        <v>1000</v>
      </c>
    </row>
    <row r="15" spans="1:5" x14ac:dyDescent="0.25">
      <c r="A15" t="s">
        <v>2</v>
      </c>
      <c r="B15" s="13">
        <f>IF(B14&gt;$C$24,((B14-$C$24)*$B$25+($C$24-$C$23)*$B$24-$I$25),IF(B14&lt;$C$23,0,((B14-$C$23)*$B$24-$I$25)))</f>
        <v>28.86</v>
      </c>
      <c r="C15" s="13">
        <f>IF(C14&lt;$C$29,0,(C14-$C$29)*$B$30)</f>
        <v>46.506000000000007</v>
      </c>
      <c r="D15" s="13">
        <f t="shared" ref="D15:E15" si="2">IF(D14&lt;$C$29,0,(D14-$C$29)*$B$30)</f>
        <v>46.506000000000007</v>
      </c>
      <c r="E15" s="13">
        <f t="shared" si="2"/>
        <v>46.506000000000007</v>
      </c>
    </row>
    <row r="16" spans="1:5" x14ac:dyDescent="0.25">
      <c r="A16" t="s">
        <v>3</v>
      </c>
      <c r="B16" s="13">
        <f>B14*C34</f>
        <v>160</v>
      </c>
      <c r="C16" s="13">
        <f>C14*C36</f>
        <v>45</v>
      </c>
      <c r="D16" s="13">
        <f>D14*C37</f>
        <v>65</v>
      </c>
      <c r="E16" s="13">
        <f>E14*C38</f>
        <v>85</v>
      </c>
    </row>
    <row r="17" spans="1:10" ht="15.75" thickBot="1" x14ac:dyDescent="0.3">
      <c r="A17" t="s">
        <v>31</v>
      </c>
      <c r="B17" s="17">
        <f>SUM(B14:B16)</f>
        <v>1188.8599999999999</v>
      </c>
      <c r="C17" s="15">
        <f t="shared" ref="C17:E17" si="3">SUM(C14:C16)</f>
        <v>1091.5060000000001</v>
      </c>
      <c r="D17" s="15">
        <f t="shared" si="3"/>
        <v>1111.5060000000001</v>
      </c>
      <c r="E17" s="15">
        <f t="shared" si="3"/>
        <v>1131.5060000000001</v>
      </c>
    </row>
    <row r="18" spans="1:10" ht="15.75" thickBot="1" x14ac:dyDescent="0.3">
      <c r="A18" t="s">
        <v>32</v>
      </c>
      <c r="B18" s="18">
        <f>B17*12</f>
        <v>14266.32</v>
      </c>
      <c r="C18" s="18">
        <f t="shared" ref="C18:E18" si="4">C17*12</f>
        <v>13098.072</v>
      </c>
      <c r="D18" s="18">
        <f t="shared" si="4"/>
        <v>13338.072</v>
      </c>
      <c r="E18" s="18">
        <f t="shared" si="4"/>
        <v>13578.072</v>
      </c>
    </row>
    <row r="19" spans="1:10" ht="15.75" thickTop="1" x14ac:dyDescent="0.25"/>
    <row r="21" spans="1:10" x14ac:dyDescent="0.25">
      <c r="A21" s="2" t="s">
        <v>7</v>
      </c>
    </row>
    <row r="22" spans="1:10" x14ac:dyDescent="0.25">
      <c r="A22" s="3" t="s">
        <v>34</v>
      </c>
      <c r="B22" s="3" t="s">
        <v>4</v>
      </c>
      <c r="C22" s="3" t="s">
        <v>6</v>
      </c>
      <c r="F22" s="4" t="s">
        <v>4</v>
      </c>
      <c r="G22" s="4" t="s">
        <v>6</v>
      </c>
      <c r="H22" s="5"/>
      <c r="I22" s="3" t="s">
        <v>30</v>
      </c>
    </row>
    <row r="23" spans="1:10" x14ac:dyDescent="0.25">
      <c r="A23" t="s">
        <v>5</v>
      </c>
      <c r="B23">
        <v>0</v>
      </c>
      <c r="C23">
        <v>663</v>
      </c>
      <c r="E23" t="s">
        <v>9</v>
      </c>
      <c r="F23" s="1">
        <v>0</v>
      </c>
      <c r="G23">
        <v>663</v>
      </c>
      <c r="I23">
        <v>481</v>
      </c>
      <c r="J23" s="1">
        <v>3.4000000000000002E-2</v>
      </c>
    </row>
    <row r="24" spans="1:10" x14ac:dyDescent="0.25">
      <c r="B24" s="1">
        <v>0.104</v>
      </c>
      <c r="C24">
        <v>3337</v>
      </c>
      <c r="F24" s="1">
        <v>0.106</v>
      </c>
      <c r="G24">
        <v>3337</v>
      </c>
      <c r="I24">
        <v>663</v>
      </c>
    </row>
    <row r="25" spans="1:10" ht="15.75" thickBot="1" x14ac:dyDescent="0.3">
      <c r="B25" s="1">
        <v>0.13800000000000001</v>
      </c>
      <c r="F25" s="1">
        <v>0.12</v>
      </c>
      <c r="G25">
        <v>3489</v>
      </c>
      <c r="I25" s="14">
        <f>(I24-I23)*J23</f>
        <v>6.1880000000000006</v>
      </c>
    </row>
    <row r="26" spans="1:10" x14ac:dyDescent="0.25">
      <c r="F26" s="1">
        <v>0.02</v>
      </c>
    </row>
    <row r="27" spans="1:10" x14ac:dyDescent="0.25">
      <c r="A27" s="2" t="s">
        <v>8</v>
      </c>
    </row>
    <row r="28" spans="1:10" x14ac:dyDescent="0.25">
      <c r="A28" s="3" t="s">
        <v>34</v>
      </c>
      <c r="B28" s="3" t="s">
        <v>4</v>
      </c>
      <c r="C28" s="3" t="s">
        <v>6</v>
      </c>
      <c r="F28" s="4" t="s">
        <v>4</v>
      </c>
      <c r="G28" s="4" t="s">
        <v>6</v>
      </c>
    </row>
    <row r="29" spans="1:10" x14ac:dyDescent="0.25">
      <c r="A29" t="s">
        <v>5</v>
      </c>
      <c r="B29">
        <v>0</v>
      </c>
      <c r="C29">
        <v>663</v>
      </c>
      <c r="E29" t="s">
        <v>9</v>
      </c>
      <c r="F29" s="1">
        <v>0</v>
      </c>
      <c r="G29">
        <v>663</v>
      </c>
    </row>
    <row r="30" spans="1:10" x14ac:dyDescent="0.25">
      <c r="B30" s="1">
        <v>0.13800000000000001</v>
      </c>
      <c r="F30" s="1">
        <v>0.12</v>
      </c>
      <c r="G30">
        <v>3489</v>
      </c>
    </row>
    <row r="31" spans="1:10" x14ac:dyDescent="0.25">
      <c r="F31" s="1">
        <v>0.02</v>
      </c>
    </row>
    <row r="32" spans="1:10" x14ac:dyDescent="0.25">
      <c r="A32" s="2" t="s">
        <v>10</v>
      </c>
      <c r="B32" s="11" t="s">
        <v>11</v>
      </c>
      <c r="C32" s="11" t="s">
        <v>12</v>
      </c>
      <c r="D32" s="11" t="s">
        <v>16</v>
      </c>
    </row>
    <row r="33" spans="1:5" x14ac:dyDescent="0.25">
      <c r="A33" t="s">
        <v>13</v>
      </c>
      <c r="B33" s="1">
        <v>7.4999999999999997E-2</v>
      </c>
      <c r="C33" s="1">
        <v>0.16</v>
      </c>
      <c r="D33" s="6" t="s">
        <v>17</v>
      </c>
    </row>
    <row r="34" spans="1:5" x14ac:dyDescent="0.25">
      <c r="A34" s="7" t="s">
        <v>14</v>
      </c>
      <c r="B34" s="9">
        <v>6.5000000000000002E-2</v>
      </c>
      <c r="C34" s="9">
        <v>0.16</v>
      </c>
      <c r="D34" s="8" t="s">
        <v>17</v>
      </c>
      <c r="E34" t="s">
        <v>20</v>
      </c>
    </row>
    <row r="35" spans="1:5" x14ac:dyDescent="0.25">
      <c r="A35" t="s">
        <v>15</v>
      </c>
      <c r="B35" s="1">
        <v>5.5E-2</v>
      </c>
      <c r="C35" s="1">
        <v>0.23499999999999999</v>
      </c>
      <c r="D35" s="6" t="s">
        <v>18</v>
      </c>
    </row>
    <row r="36" spans="1:5" x14ac:dyDescent="0.25">
      <c r="A36" s="7" t="s">
        <v>19</v>
      </c>
      <c r="B36" s="9">
        <v>0.01</v>
      </c>
      <c r="C36" s="9">
        <v>4.4999999999999998E-2</v>
      </c>
      <c r="D36" s="8" t="s">
        <v>18</v>
      </c>
      <c r="E36" t="s">
        <v>25</v>
      </c>
    </row>
    <row r="37" spans="1:5" x14ac:dyDescent="0.25">
      <c r="A37" s="7" t="s">
        <v>21</v>
      </c>
      <c r="B37" s="9">
        <v>0.02</v>
      </c>
      <c r="C37" s="9">
        <v>6.5000000000000002E-2</v>
      </c>
      <c r="D37" s="8" t="s">
        <v>18</v>
      </c>
      <c r="E37" t="s">
        <v>26</v>
      </c>
    </row>
    <row r="38" spans="1:5" x14ac:dyDescent="0.25">
      <c r="A38" s="7" t="s">
        <v>22</v>
      </c>
      <c r="B38" s="9">
        <v>0.03</v>
      </c>
      <c r="C38" s="9">
        <v>8.5000000000000006E-2</v>
      </c>
      <c r="D38" s="8" t="s">
        <v>18</v>
      </c>
      <c r="E38" t="s">
        <v>27</v>
      </c>
    </row>
    <row r="39" spans="1:5" x14ac:dyDescent="0.25">
      <c r="A39" t="s">
        <v>23</v>
      </c>
      <c r="B39" s="1">
        <v>0.04</v>
      </c>
      <c r="C39" s="1">
        <v>0.105</v>
      </c>
      <c r="D39" s="6" t="s">
        <v>18</v>
      </c>
    </row>
    <row r="40" spans="1:5" x14ac:dyDescent="0.25">
      <c r="A40" t="s">
        <v>24</v>
      </c>
      <c r="B40" s="1">
        <v>0.05</v>
      </c>
      <c r="C40" s="1">
        <v>0.125</v>
      </c>
      <c r="D40" s="6" t="s">
        <v>18</v>
      </c>
    </row>
  </sheetData>
  <sheetProtection selectLockedCells="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workbookViewId="0">
      <selection activeCell="B6" sqref="B6"/>
    </sheetView>
  </sheetViews>
  <sheetFormatPr defaultRowHeight="15" x14ac:dyDescent="0.25"/>
  <cols>
    <col min="1" max="1" width="18.5703125" bestFit="1" customWidth="1"/>
    <col min="2" max="2" width="10.5703125" bestFit="1" customWidth="1"/>
    <col min="3" max="3" width="18" bestFit="1" customWidth="1"/>
    <col min="4" max="4" width="15.7109375" bestFit="1" customWidth="1"/>
    <col min="5" max="5" width="15.140625" customWidth="1"/>
    <col min="7" max="7" width="18" bestFit="1" customWidth="1"/>
  </cols>
  <sheetData>
    <row r="1" spans="1:5" x14ac:dyDescent="0.25">
      <c r="A1" t="s">
        <v>0</v>
      </c>
      <c r="B1" s="19">
        <v>1000</v>
      </c>
    </row>
    <row r="3" spans="1:5" x14ac:dyDescent="0.25">
      <c r="A3" s="3" t="s">
        <v>28</v>
      </c>
    </row>
    <row r="5" spans="1:5" x14ac:dyDescent="0.25">
      <c r="B5" s="10" t="s">
        <v>14</v>
      </c>
      <c r="C5" s="10" t="s">
        <v>19</v>
      </c>
      <c r="D5" s="10" t="s">
        <v>21</v>
      </c>
      <c r="E5" s="10" t="s">
        <v>22</v>
      </c>
    </row>
    <row r="6" spans="1:5" x14ac:dyDescent="0.25">
      <c r="A6" t="s">
        <v>1</v>
      </c>
      <c r="B6" s="12">
        <f>B1</f>
        <v>1000</v>
      </c>
      <c r="C6" s="12">
        <f>B1</f>
        <v>1000</v>
      </c>
      <c r="D6" s="13">
        <f>B1</f>
        <v>1000</v>
      </c>
      <c r="E6" s="13">
        <f>B1</f>
        <v>1000</v>
      </c>
    </row>
    <row r="7" spans="1:5" x14ac:dyDescent="0.25">
      <c r="A7" t="s">
        <v>2</v>
      </c>
      <c r="B7" s="12">
        <f>IF(B6-(B6*B34)&gt;$C$24,((B6-(B6*B34)-$C$24)*$B$25+($C$24-$C$23)*$B$24-$I$25),IF(B6-(B6*B34)&lt;$C$23,0,((B6-(B6*B34)-$C$23)*$B$24-$I$25)))</f>
        <v>24.863999999999997</v>
      </c>
      <c r="C7" s="16">
        <f>IF(C6-(C6*$B$36)&lt;$C$29,0,(C6-(C6*$B$36)-$C$29)*$B$30)</f>
        <v>48.162000000000006</v>
      </c>
      <c r="D7" s="16">
        <f>IF(D6-(D6*$B$37)&lt;$C$29,0,(D6-(D6*$B$37)-$C$29)*$B$30)</f>
        <v>46.782000000000004</v>
      </c>
      <c r="E7" s="16">
        <f>IF(E6-(E6*$B$38)&lt;$C$29,0,(E6-(E6*$B$38)-$C$29)*$B$30)</f>
        <v>45.402000000000001</v>
      </c>
    </row>
    <row r="8" spans="1:5" x14ac:dyDescent="0.25">
      <c r="A8" t="s">
        <v>3</v>
      </c>
      <c r="B8" s="12">
        <f>B6*C34</f>
        <v>160</v>
      </c>
      <c r="C8" s="12">
        <f>C6*C36</f>
        <v>45</v>
      </c>
      <c r="D8" s="12">
        <f>D6*C37</f>
        <v>65</v>
      </c>
      <c r="E8" s="12">
        <f>E6*C38</f>
        <v>85</v>
      </c>
    </row>
    <row r="9" spans="1:5" x14ac:dyDescent="0.25">
      <c r="A9" t="s">
        <v>31</v>
      </c>
      <c r="B9" s="17">
        <f>SUM(B6:B8)</f>
        <v>1184.864</v>
      </c>
      <c r="C9" s="17">
        <f t="shared" ref="C9:E9" si="0">SUM(C6:C8)</f>
        <v>1093.162</v>
      </c>
      <c r="D9" s="17">
        <f t="shared" si="0"/>
        <v>1111.7819999999999</v>
      </c>
      <c r="E9" s="17">
        <f t="shared" si="0"/>
        <v>1130.402</v>
      </c>
    </row>
    <row r="10" spans="1:5" ht="15.75" thickBot="1" x14ac:dyDescent="0.3">
      <c r="A10" t="s">
        <v>32</v>
      </c>
      <c r="B10" s="18">
        <f>B9*12</f>
        <v>14218.368</v>
      </c>
      <c r="C10" s="18">
        <f t="shared" ref="C10:E10" si="1">C9*12</f>
        <v>13117.944</v>
      </c>
      <c r="D10" s="18">
        <f t="shared" si="1"/>
        <v>13341.383999999998</v>
      </c>
      <c r="E10" s="18">
        <f t="shared" si="1"/>
        <v>13564.824000000001</v>
      </c>
    </row>
    <row r="11" spans="1:5" ht="15.75" thickTop="1" x14ac:dyDescent="0.25"/>
    <row r="12" spans="1:5" x14ac:dyDescent="0.25">
      <c r="A12" s="3" t="s">
        <v>29</v>
      </c>
    </row>
    <row r="13" spans="1:5" x14ac:dyDescent="0.25">
      <c r="B13" s="10" t="s">
        <v>14</v>
      </c>
      <c r="C13" s="10" t="s">
        <v>19</v>
      </c>
      <c r="D13" s="10" t="s">
        <v>21</v>
      </c>
      <c r="E13" s="10" t="s">
        <v>22</v>
      </c>
    </row>
    <row r="14" spans="1:5" x14ac:dyDescent="0.25">
      <c r="A14" t="s">
        <v>1</v>
      </c>
      <c r="B14" s="13">
        <f>B1</f>
        <v>1000</v>
      </c>
      <c r="C14" s="13">
        <f>B1</f>
        <v>1000</v>
      </c>
      <c r="D14" s="13">
        <f>B1</f>
        <v>1000</v>
      </c>
      <c r="E14" s="13">
        <f>B1</f>
        <v>1000</v>
      </c>
    </row>
    <row r="15" spans="1:5" x14ac:dyDescent="0.25">
      <c r="A15" t="s">
        <v>2</v>
      </c>
      <c r="B15" s="13">
        <f>IF(B14&gt;$C$24,((B14-$C$24)*$B$25+($C$24-$C$23)*$B$24-$I$25),IF(B14&lt;$C$23,0,((B14-$C$23)*$B$24-$I$25)))</f>
        <v>31.623999999999999</v>
      </c>
      <c r="C15" s="13">
        <f>IF(C14&lt;$C$29,0,(C14-$C$29)*$B$30)</f>
        <v>49.542000000000002</v>
      </c>
      <c r="D15" s="13">
        <f t="shared" ref="D15:E15" si="2">IF(D14&lt;$C$29,0,(D14-$C$29)*$B$30)</f>
        <v>49.542000000000002</v>
      </c>
      <c r="E15" s="13">
        <f t="shared" si="2"/>
        <v>49.542000000000002</v>
      </c>
    </row>
    <row r="16" spans="1:5" x14ac:dyDescent="0.25">
      <c r="A16" t="s">
        <v>3</v>
      </c>
      <c r="B16" s="13">
        <f>B14*C34</f>
        <v>160</v>
      </c>
      <c r="C16" s="13">
        <f>C14*C36</f>
        <v>45</v>
      </c>
      <c r="D16" s="13">
        <f>D14*C37</f>
        <v>65</v>
      </c>
      <c r="E16" s="13">
        <f>E14*C38</f>
        <v>85</v>
      </c>
    </row>
    <row r="17" spans="1:10" ht="15.75" thickBot="1" x14ac:dyDescent="0.3">
      <c r="A17" t="s">
        <v>31</v>
      </c>
      <c r="B17" s="17">
        <f>SUM(B14:B16)</f>
        <v>1191.624</v>
      </c>
      <c r="C17" s="15">
        <f t="shared" ref="C17:E17" si="3">SUM(C14:C16)</f>
        <v>1094.5419999999999</v>
      </c>
      <c r="D17" s="15">
        <f t="shared" si="3"/>
        <v>1114.5419999999999</v>
      </c>
      <c r="E17" s="15">
        <f t="shared" si="3"/>
        <v>1134.5419999999999</v>
      </c>
    </row>
    <row r="18" spans="1:10" ht="15.75" thickBot="1" x14ac:dyDescent="0.3">
      <c r="A18" t="s">
        <v>32</v>
      </c>
      <c r="B18" s="18">
        <f>B17*12</f>
        <v>14299.488000000001</v>
      </c>
      <c r="C18" s="18">
        <f t="shared" ref="C18:E18" si="4">C17*12</f>
        <v>13134.503999999999</v>
      </c>
      <c r="D18" s="18">
        <f t="shared" si="4"/>
        <v>13374.503999999999</v>
      </c>
      <c r="E18" s="18">
        <f t="shared" si="4"/>
        <v>13614.503999999999</v>
      </c>
    </row>
    <row r="19" spans="1:10" ht="15.75" thickTop="1" x14ac:dyDescent="0.25"/>
    <row r="21" spans="1:10" x14ac:dyDescent="0.25">
      <c r="A21" s="2" t="s">
        <v>7</v>
      </c>
    </row>
    <row r="22" spans="1:10" x14ac:dyDescent="0.25">
      <c r="A22" s="3" t="s">
        <v>33</v>
      </c>
      <c r="B22" s="3" t="s">
        <v>4</v>
      </c>
      <c r="C22" s="3" t="s">
        <v>6</v>
      </c>
      <c r="F22" s="4" t="s">
        <v>4</v>
      </c>
      <c r="G22" s="4" t="s">
        <v>6</v>
      </c>
      <c r="H22" s="5"/>
      <c r="I22" s="3" t="s">
        <v>30</v>
      </c>
    </row>
    <row r="23" spans="1:10" x14ac:dyDescent="0.25">
      <c r="A23" t="s">
        <v>5</v>
      </c>
      <c r="B23">
        <v>0</v>
      </c>
      <c r="C23">
        <v>641</v>
      </c>
      <c r="E23" t="s">
        <v>9</v>
      </c>
      <c r="F23" s="1">
        <v>0</v>
      </c>
      <c r="G23">
        <v>646</v>
      </c>
      <c r="I23">
        <v>473</v>
      </c>
      <c r="J23" s="1">
        <v>3.4000000000000002E-2</v>
      </c>
    </row>
    <row r="24" spans="1:10" x14ac:dyDescent="0.25">
      <c r="B24" s="1">
        <v>0.104</v>
      </c>
      <c r="C24">
        <v>3337</v>
      </c>
      <c r="F24" s="1">
        <v>0.106</v>
      </c>
      <c r="G24">
        <v>3337</v>
      </c>
      <c r="I24">
        <v>641</v>
      </c>
    </row>
    <row r="25" spans="1:10" ht="15.75" thickBot="1" x14ac:dyDescent="0.3">
      <c r="B25" s="1">
        <v>0.13800000000000001</v>
      </c>
      <c r="F25" s="1">
        <v>0.12</v>
      </c>
      <c r="G25">
        <v>3454</v>
      </c>
      <c r="I25" s="14">
        <f>(I24-I23)*J23</f>
        <v>5.7120000000000006</v>
      </c>
    </row>
    <row r="26" spans="1:10" x14ac:dyDescent="0.25">
      <c r="F26" s="1">
        <v>0.02</v>
      </c>
    </row>
    <row r="27" spans="1:10" x14ac:dyDescent="0.25">
      <c r="A27" s="2" t="s">
        <v>8</v>
      </c>
    </row>
    <row r="28" spans="1:10" x14ac:dyDescent="0.25">
      <c r="A28" s="3" t="s">
        <v>33</v>
      </c>
      <c r="B28" s="3" t="s">
        <v>4</v>
      </c>
      <c r="C28" s="3" t="s">
        <v>6</v>
      </c>
      <c r="F28" s="4" t="s">
        <v>4</v>
      </c>
      <c r="G28" s="4" t="s">
        <v>6</v>
      </c>
    </row>
    <row r="29" spans="1:10" x14ac:dyDescent="0.25">
      <c r="A29" t="s">
        <v>5</v>
      </c>
      <c r="B29">
        <v>0</v>
      </c>
      <c r="C29">
        <v>641</v>
      </c>
      <c r="E29" t="s">
        <v>9</v>
      </c>
      <c r="F29" s="1">
        <v>0</v>
      </c>
      <c r="G29">
        <v>646</v>
      </c>
    </row>
    <row r="30" spans="1:10" x14ac:dyDescent="0.25">
      <c r="B30" s="1">
        <v>0.13800000000000001</v>
      </c>
      <c r="F30" s="1">
        <v>0.12</v>
      </c>
      <c r="G30">
        <v>3454</v>
      </c>
    </row>
    <row r="31" spans="1:10" x14ac:dyDescent="0.25">
      <c r="F31" s="1">
        <v>0.02</v>
      </c>
    </row>
    <row r="32" spans="1:10" x14ac:dyDescent="0.25">
      <c r="A32" s="2" t="s">
        <v>10</v>
      </c>
      <c r="B32" s="11" t="s">
        <v>11</v>
      </c>
      <c r="C32" s="11" t="s">
        <v>12</v>
      </c>
      <c r="D32" s="11" t="s">
        <v>16</v>
      </c>
    </row>
    <row r="33" spans="1:5" x14ac:dyDescent="0.25">
      <c r="A33" t="s">
        <v>13</v>
      </c>
      <c r="B33" s="1">
        <v>7.4999999999999997E-2</v>
      </c>
      <c r="C33" s="1">
        <v>0.16</v>
      </c>
      <c r="D33" s="6" t="s">
        <v>17</v>
      </c>
    </row>
    <row r="34" spans="1:5" x14ac:dyDescent="0.25">
      <c r="A34" s="7" t="s">
        <v>14</v>
      </c>
      <c r="B34" s="9">
        <v>6.5000000000000002E-2</v>
      </c>
      <c r="C34" s="9">
        <v>0.16</v>
      </c>
      <c r="D34" s="8" t="s">
        <v>17</v>
      </c>
      <c r="E34" t="s">
        <v>20</v>
      </c>
    </row>
    <row r="35" spans="1:5" x14ac:dyDescent="0.25">
      <c r="A35" t="s">
        <v>15</v>
      </c>
      <c r="B35" s="1">
        <v>5.5E-2</v>
      </c>
      <c r="C35" s="1">
        <v>0.23499999999999999</v>
      </c>
      <c r="D35" s="6" t="s">
        <v>18</v>
      </c>
    </row>
    <row r="36" spans="1:5" x14ac:dyDescent="0.25">
      <c r="A36" s="7" t="s">
        <v>19</v>
      </c>
      <c r="B36" s="9">
        <v>0.01</v>
      </c>
      <c r="C36" s="9">
        <v>4.4999999999999998E-2</v>
      </c>
      <c r="D36" s="8" t="s">
        <v>18</v>
      </c>
      <c r="E36" t="s">
        <v>25</v>
      </c>
    </row>
    <row r="37" spans="1:5" x14ac:dyDescent="0.25">
      <c r="A37" s="7" t="s">
        <v>21</v>
      </c>
      <c r="B37" s="9">
        <v>0.02</v>
      </c>
      <c r="C37" s="9">
        <v>6.5000000000000002E-2</v>
      </c>
      <c r="D37" s="8" t="s">
        <v>18</v>
      </c>
      <c r="E37" t="s">
        <v>26</v>
      </c>
    </row>
    <row r="38" spans="1:5" x14ac:dyDescent="0.25">
      <c r="A38" s="7" t="s">
        <v>22</v>
      </c>
      <c r="B38" s="9">
        <v>0.03</v>
      </c>
      <c r="C38" s="9">
        <v>8.5000000000000006E-2</v>
      </c>
      <c r="D38" s="8" t="s">
        <v>18</v>
      </c>
      <c r="E38" t="s">
        <v>27</v>
      </c>
    </row>
    <row r="39" spans="1:5" x14ac:dyDescent="0.25">
      <c r="A39" t="s">
        <v>23</v>
      </c>
      <c r="B39" s="1">
        <v>0.04</v>
      </c>
      <c r="C39" s="1">
        <v>0.105</v>
      </c>
      <c r="D39" s="6" t="s">
        <v>18</v>
      </c>
    </row>
    <row r="40" spans="1:5" x14ac:dyDescent="0.25">
      <c r="A40" t="s">
        <v>24</v>
      </c>
      <c r="B40" s="1">
        <v>0.05</v>
      </c>
      <c r="C40" s="1">
        <v>0.125</v>
      </c>
      <c r="D40" s="6" t="s">
        <v>18</v>
      </c>
    </row>
  </sheetData>
  <sheetProtection selectLockedCell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16-17</vt:lpstr>
      <vt:lpstr>15-16</vt:lpstr>
      <vt:lpstr>14-15</vt:lpstr>
      <vt:lpstr>13-14</vt:lpstr>
    </vt:vector>
  </TitlesOfParts>
  <Company>University of Warwick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Hicks, Sally</dc:creator>
  <cp:lastModifiedBy>Hicks, Sally</cp:lastModifiedBy>
  <cp:lastPrinted>2013-02-27T14:31:02Z</cp:lastPrinted>
  <dcterms:created xsi:type="dcterms:W3CDTF">2013-02-27T10:20:47Z</dcterms:created>
  <dcterms:modified xsi:type="dcterms:W3CDTF">2016-04-19T12:57:45Z</dcterms:modified>
</cp:coreProperties>
</file>